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8_{51D0CD44-28DB-43A7-B5F4-1EB247B98162}" xr6:coauthVersionLast="47" xr6:coauthVersionMax="47" xr10:uidLastSave="{00000000-0000-0000-0000-000000000000}"/>
  <bookViews>
    <workbookView xWindow="31260" yWindow="1380" windowWidth="21600" windowHeight="11385" activeTab="2"/>
  </bookViews>
  <sheets>
    <sheet name="RESULTADOS" sheetId="6" r:id="rId1"/>
    <sheet name="balance" sheetId="4" r:id="rId2"/>
    <sheet name="INDICADORES" sheetId="7" r:id="rId3"/>
    <sheet name="caja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nnual_interest_rate">[3]PMT!$C$8</definedName>
    <definedName name="_xlnm.Print_Area" localSheetId="1">balance!$A$1:$G$24</definedName>
    <definedName name="_xlnm.Print_Area" localSheetId="3">caja!$A$1:$G$31</definedName>
    <definedName name="_xlnm.Print_Area" localSheetId="0">RESULTADOS!$A$1:$G$37</definedName>
    <definedName name="Beg.Bal">IF([3]PMT!XFC1&lt;&gt;"",[3]PMT!D16384,"")</definedName>
    <definedName name="Cum.Interest">IF([3]PMT!XEY1&lt;&gt;"",[3]PMT!A16384+[3]PMT!XFB1,"")</definedName>
    <definedName name="_E26466">#REF!</definedName>
    <definedName name="Ending.Balance">IF([3]PMT!XEZ1&lt;&gt;"",[3]PMT!XFB1-[3]PMT!XFD1,"")</definedName>
    <definedName name="First_payment_due">[3]PMT!$C$11</definedName>
    <definedName name="Interest" localSheetId="3">IF([3]PMT!XFB1&lt;&gt;"",[3]PMT!XFD1*caja!Periodic_rate,"")</definedName>
    <definedName name="Interest">IF([3]PMT!XFB1&lt;&gt;"",[3]PMT!XFD1*Periodic_rate,"")</definedName>
    <definedName name="matriz_filas" localSheetId="3">{"NOMB_INDI",0,"Auto","Auto",""}</definedName>
    <definedName name="matriz_filas">{"NOMB_INDI",0,"Auto","Auto",""}</definedName>
    <definedName name="payment.Num" localSheetId="3">IF(OR([3]PMT!A16384="",[3]PMT!A16384=caja!Total_payments),"",[3]PMT!A16384+1)</definedName>
    <definedName name="payment.Num">IF(OR([3]PMT!A16384="",[3]PMT!A16384=Total_payments),"",[3]PMT!A16384+1)</definedName>
    <definedName name="Payments_per_year">[3]PMT!$C$10</definedName>
    <definedName name="Periodic_rate" localSheetId="3">Annual_interest_rate/Payments_per_year</definedName>
    <definedName name="Periodic_rate">Annual_interest_rate/Payments_per_year</definedName>
    <definedName name="Pmt_to_use">[3]PMT!$C$16</definedName>
    <definedName name="Principal" localSheetId="3">IF([3]PMT!XFA1&lt;&gt;"",MIN([3]PMT!XFC1,Pmt_to_use-[3]PMT!XFD1),"")</definedName>
    <definedName name="Principal">IF([3]PMT!XFA1&lt;&gt;"",MIN([3]PMT!XFC1,Pmt_to_use-[3]PMT!XFD1),"")</definedName>
    <definedName name="Show.Date" localSheetId="3">IF([3]PMT!XFD1&lt;&gt;"",DATE(YEAR(First_payment_due),MONTH(First_payment_due)+([3]PMT!XFD1-1)*12/Payments_per_year,DAY(First_payment_due)),"")</definedName>
    <definedName name="Show.Date">IF([3]PMT!XFD1&lt;&gt;"",DATE(YEAR(First_payment_due),MONTH(First_payment_due)+([3]PMT!XFD1-1)*12/Payments_per_year,DAY(First_payment_due)),"")</definedName>
    <definedName name="Term_in_years">[3]PMT!$C$9</definedName>
    <definedName name="Total_payments" localSheetId="3">Payments_per_year*Term_in_years</definedName>
    <definedName name="Total_payments">Payments_per_year*Term_in_years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8" l="1"/>
  <c r="B7" i="8"/>
  <c r="D7" i="8"/>
  <c r="A4" i="7"/>
  <c r="B7" i="7"/>
  <c r="E7" i="7"/>
  <c r="B18" i="7"/>
  <c r="E18" i="7"/>
  <c r="H18" i="7"/>
  <c r="I18" i="7"/>
  <c r="B19" i="7"/>
  <c r="E19" i="7"/>
  <c r="H19" i="7"/>
  <c r="I19" i="7"/>
  <c r="G53" i="7"/>
  <c r="B7" i="4"/>
  <c r="D7" i="4"/>
  <c r="B10" i="4"/>
  <c r="B14" i="7"/>
  <c r="B15" i="7"/>
  <c r="D10" i="4"/>
  <c r="B11" i="4"/>
  <c r="D11" i="4"/>
  <c r="E21" i="7"/>
  <c r="E22" i="7"/>
  <c r="E23" i="7"/>
  <c r="B12" i="4"/>
  <c r="F12" i="4"/>
  <c r="G12" i="4"/>
  <c r="D12" i="4"/>
  <c r="B13" i="4"/>
  <c r="D13" i="4"/>
  <c r="B14" i="4"/>
  <c r="B16" i="7"/>
  <c r="D14" i="4"/>
  <c r="F14" i="4"/>
  <c r="G14" i="4"/>
  <c r="A15" i="4"/>
  <c r="B15" i="4"/>
  <c r="D15" i="4"/>
  <c r="B16" i="4"/>
  <c r="D16" i="4"/>
  <c r="F16" i="4"/>
  <c r="G16" i="4"/>
  <c r="B17" i="4"/>
  <c r="D17" i="4"/>
  <c r="B18" i="4"/>
  <c r="F18" i="4"/>
  <c r="G18" i="4"/>
  <c r="D18" i="4"/>
  <c r="B19" i="4"/>
  <c r="D19" i="4"/>
  <c r="F19" i="4"/>
  <c r="G19" i="4"/>
  <c r="B24" i="4"/>
  <c r="F24" i="4"/>
  <c r="G24" i="4"/>
  <c r="D24" i="4"/>
  <c r="B25" i="4"/>
  <c r="D25" i="4"/>
  <c r="D27" i="4"/>
  <c r="A26" i="4"/>
  <c r="B26" i="4"/>
  <c r="D26" i="4"/>
  <c r="F26" i="4"/>
  <c r="G26" i="4"/>
  <c r="B29" i="4"/>
  <c r="B11" i="7"/>
  <c r="B38" i="7"/>
  <c r="D29" i="4"/>
  <c r="F29" i="4"/>
  <c r="G29" i="4"/>
  <c r="B30" i="4"/>
  <c r="D30" i="4"/>
  <c r="B31" i="4"/>
  <c r="D31" i="4"/>
  <c r="B32" i="4"/>
  <c r="D32" i="4"/>
  <c r="F32" i="4"/>
  <c r="G32" i="4"/>
  <c r="B33" i="4"/>
  <c r="D33" i="4"/>
  <c r="B34" i="4"/>
  <c r="D34" i="4"/>
  <c r="B35" i="4"/>
  <c r="D35" i="4"/>
  <c r="F35" i="4"/>
  <c r="G35" i="4"/>
  <c r="B36" i="4"/>
  <c r="F36" i="4"/>
  <c r="G36" i="4"/>
  <c r="D36" i="4"/>
  <c r="A4" i="6"/>
  <c r="B11" i="6"/>
  <c r="D11" i="6"/>
  <c r="D11" i="8"/>
  <c r="B12" i="6"/>
  <c r="B26" i="7"/>
  <c r="B53" i="7"/>
  <c r="D12" i="6"/>
  <c r="D12" i="8"/>
  <c r="B13" i="6"/>
  <c r="B13" i="8"/>
  <c r="D13" i="6"/>
  <c r="D13" i="8"/>
  <c r="B19" i="6"/>
  <c r="D19" i="6"/>
  <c r="D19" i="8"/>
  <c r="B20" i="6"/>
  <c r="F20" i="6"/>
  <c r="G20" i="6"/>
  <c r="D20" i="6"/>
  <c r="B21" i="6"/>
  <c r="D21" i="6"/>
  <c r="B22" i="6"/>
  <c r="F22" i="6"/>
  <c r="G22" i="6"/>
  <c r="D22" i="6"/>
  <c r="B23" i="6"/>
  <c r="D23" i="6"/>
  <c r="B28" i="6"/>
  <c r="B32" i="6"/>
  <c r="D28" i="6"/>
  <c r="B29" i="6"/>
  <c r="D29" i="6"/>
  <c r="B30" i="6"/>
  <c r="D30" i="6"/>
  <c r="F30" i="6"/>
  <c r="G30" i="6"/>
  <c r="B31" i="6"/>
  <c r="D31" i="6"/>
  <c r="F31" i="6"/>
  <c r="G31" i="6"/>
  <c r="E14" i="7"/>
  <c r="E15" i="7"/>
  <c r="D21" i="8"/>
  <c r="B27" i="4"/>
  <c r="C27" i="4"/>
  <c r="F19" i="6"/>
  <c r="G19" i="6"/>
  <c r="F31" i="4"/>
  <c r="G31" i="4"/>
  <c r="F13" i="4"/>
  <c r="G13" i="4"/>
  <c r="F10" i="4"/>
  <c r="G10" i="4"/>
  <c r="E29" i="7"/>
  <c r="E26" i="7"/>
  <c r="B21" i="7"/>
  <c r="B22" i="7"/>
  <c r="B23" i="7"/>
  <c r="H23" i="7"/>
  <c r="I23" i="7"/>
  <c r="B12" i="7"/>
  <c r="B21" i="8"/>
  <c r="B27" i="7"/>
  <c r="B20" i="4"/>
  <c r="B9" i="7"/>
  <c r="F27" i="4"/>
  <c r="G27" i="4"/>
  <c r="H15" i="7"/>
  <c r="I15" i="7"/>
  <c r="C32" i="4"/>
  <c r="H14" i="7"/>
  <c r="I14" i="7"/>
  <c r="B8" i="7"/>
  <c r="C25" i="4"/>
  <c r="C24" i="4"/>
  <c r="C15" i="4"/>
  <c r="I53" i="7"/>
  <c r="D53" i="7"/>
  <c r="B43" i="7"/>
  <c r="F11" i="4"/>
  <c r="G11" i="4"/>
  <c r="F29" i="6"/>
  <c r="F25" i="4"/>
  <c r="G25" i="4"/>
  <c r="B12" i="8"/>
  <c r="E11" i="7"/>
  <c r="E38" i="7"/>
  <c r="I38" i="7"/>
  <c r="B29" i="7"/>
  <c r="B46" i="7"/>
  <c r="B15" i="6"/>
  <c r="C28" i="6"/>
  <c r="D20" i="4"/>
  <c r="B54" i="7"/>
  <c r="D54" i="7"/>
  <c r="H26" i="7"/>
  <c r="I26" i="7"/>
  <c r="F28" i="6"/>
  <c r="B24" i="6"/>
  <c r="F21" i="6"/>
  <c r="F17" i="4"/>
  <c r="G17" i="4"/>
  <c r="E19" i="8"/>
  <c r="H22" i="7"/>
  <c r="C31" i="4"/>
  <c r="C17" i="4"/>
  <c r="C34" i="4"/>
  <c r="C26" i="4"/>
  <c r="C29" i="4"/>
  <c r="C19" i="4"/>
  <c r="C13" i="4"/>
  <c r="C12" i="4"/>
  <c r="C14" i="4"/>
  <c r="C35" i="4"/>
  <c r="C16" i="4"/>
  <c r="C30" i="4"/>
  <c r="C11" i="4"/>
  <c r="C20" i="4"/>
  <c r="C10" i="4"/>
  <c r="C36" i="4"/>
  <c r="F13" i="8"/>
  <c r="G13" i="8"/>
  <c r="D15" i="8"/>
  <c r="B17" i="7"/>
  <c r="B20" i="7"/>
  <c r="B45" i="7"/>
  <c r="B34" i="7"/>
  <c r="E15" i="4"/>
  <c r="E12" i="8"/>
  <c r="C33" i="4"/>
  <c r="B44" i="7"/>
  <c r="B40" i="7"/>
  <c r="H29" i="7"/>
  <c r="I29" i="7"/>
  <c r="F21" i="8"/>
  <c r="G21" i="8"/>
  <c r="C12" i="6"/>
  <c r="E9" i="7"/>
  <c r="F12" i="8"/>
  <c r="G12" i="8"/>
  <c r="C19" i="6"/>
  <c r="E12" i="4"/>
  <c r="E18" i="4"/>
  <c r="E10" i="4"/>
  <c r="E33" i="4"/>
  <c r="E17" i="4"/>
  <c r="E35" i="4"/>
  <c r="E32" i="4"/>
  <c r="E20" i="4"/>
  <c r="E19" i="4"/>
  <c r="E13" i="8"/>
  <c r="E25" i="7"/>
  <c r="E26" i="4"/>
  <c r="F11" i="6"/>
  <c r="F34" i="4"/>
  <c r="G34" i="4"/>
  <c r="E12" i="6"/>
  <c r="D24" i="6"/>
  <c r="E24" i="6"/>
  <c r="H11" i="7"/>
  <c r="I11" i="7"/>
  <c r="D32" i="6"/>
  <c r="E32" i="6"/>
  <c r="D20" i="8"/>
  <c r="E20" i="8"/>
  <c r="D15" i="6"/>
  <c r="E22" i="6"/>
  <c r="B20" i="8"/>
  <c r="E13" i="6"/>
  <c r="F23" i="6"/>
  <c r="G23" i="6"/>
  <c r="E12" i="7"/>
  <c r="E46" i="7"/>
  <c r="I46" i="7"/>
  <c r="B25" i="7"/>
  <c r="B19" i="8"/>
  <c r="B11" i="8"/>
  <c r="C20" i="6"/>
  <c r="F13" i="6"/>
  <c r="G13" i="6"/>
  <c r="F12" i="6"/>
  <c r="G12" i="6"/>
  <c r="D37" i="4"/>
  <c r="E27" i="7"/>
  <c r="E54" i="7"/>
  <c r="C18" i="4"/>
  <c r="B39" i="7"/>
  <c r="H21" i="7"/>
  <c r="E14" i="4"/>
  <c r="B37" i="4"/>
  <c r="E16" i="7"/>
  <c r="H16" i="7"/>
  <c r="I16" i="7"/>
  <c r="C21" i="6"/>
  <c r="F30" i="4"/>
  <c r="G30" i="4"/>
  <c r="F33" i="4"/>
  <c r="G33" i="4"/>
  <c r="C29" i="6"/>
  <c r="F20" i="4"/>
  <c r="G20" i="4"/>
  <c r="C31" i="6"/>
  <c r="B24" i="7"/>
  <c r="C23" i="6"/>
  <c r="C24" i="6"/>
  <c r="C11" i="6"/>
  <c r="C22" i="6"/>
  <c r="B25" i="6"/>
  <c r="E31" i="6"/>
  <c r="C30" i="6"/>
  <c r="E25" i="4"/>
  <c r="E8" i="7"/>
  <c r="E11" i="4"/>
  <c r="E16" i="4"/>
  <c r="C15" i="6"/>
  <c r="E27" i="4"/>
  <c r="E24" i="4"/>
  <c r="E13" i="4"/>
  <c r="C32" i="6"/>
  <c r="C13" i="6"/>
  <c r="E36" i="4"/>
  <c r="E31" i="4"/>
  <c r="E29" i="4"/>
  <c r="E34" i="7"/>
  <c r="E30" i="4"/>
  <c r="E34" i="4"/>
  <c r="F19" i="8"/>
  <c r="B23" i="8"/>
  <c r="C23" i="8"/>
  <c r="F15" i="6"/>
  <c r="G15" i="6"/>
  <c r="G11" i="6"/>
  <c r="E29" i="6"/>
  <c r="E15" i="8"/>
  <c r="E21" i="8"/>
  <c r="E30" i="6"/>
  <c r="E28" i="6"/>
  <c r="F37" i="4"/>
  <c r="G37" i="4"/>
  <c r="B38" i="4"/>
  <c r="B10" i="7"/>
  <c r="C37" i="4"/>
  <c r="E10" i="7"/>
  <c r="E37" i="7"/>
  <c r="D38" i="4"/>
  <c r="E38" i="4"/>
  <c r="E37" i="4"/>
  <c r="E39" i="7"/>
  <c r="I39" i="7"/>
  <c r="E21" i="6"/>
  <c r="F32" i="6"/>
  <c r="G32" i="6"/>
  <c r="E11" i="8"/>
  <c r="H9" i="7"/>
  <c r="I9" i="7"/>
  <c r="B51" i="7"/>
  <c r="H25" i="7"/>
  <c r="I25" i="7"/>
  <c r="B52" i="7"/>
  <c r="E45" i="7"/>
  <c r="E44" i="7"/>
  <c r="I44" i="7"/>
  <c r="E17" i="7"/>
  <c r="E13" i="7"/>
  <c r="E20" i="7"/>
  <c r="H20" i="7"/>
  <c r="I20" i="7"/>
  <c r="B15" i="8"/>
  <c r="C11" i="8"/>
  <c r="F11" i="8"/>
  <c r="F20" i="8"/>
  <c r="G20" i="8"/>
  <c r="I45" i="7"/>
  <c r="D23" i="8"/>
  <c r="E23" i="8"/>
  <c r="G54" i="7"/>
  <c r="I54" i="7"/>
  <c r="H27" i="7"/>
  <c r="I27" i="7"/>
  <c r="F24" i="6"/>
  <c r="G24" i="6"/>
  <c r="E43" i="7"/>
  <c r="I43" i="7"/>
  <c r="H12" i="7"/>
  <c r="I12" i="7"/>
  <c r="E19" i="6"/>
  <c r="E23" i="6"/>
  <c r="E24" i="7"/>
  <c r="D25" i="6"/>
  <c r="E15" i="6"/>
  <c r="E11" i="6"/>
  <c r="E51" i="7"/>
  <c r="G51" i="7"/>
  <c r="C25" i="6"/>
  <c r="F25" i="6"/>
  <c r="B33" i="6"/>
  <c r="E20" i="6"/>
  <c r="B13" i="7"/>
  <c r="E55" i="7"/>
  <c r="G55" i="7"/>
  <c r="H13" i="7"/>
  <c r="I13" i="7"/>
  <c r="E52" i="7"/>
  <c r="G52" i="7"/>
  <c r="H17" i="7"/>
  <c r="I17" i="7"/>
  <c r="H8" i="7"/>
  <c r="I8" i="7"/>
  <c r="E40" i="7"/>
  <c r="I40" i="7"/>
  <c r="I51" i="7"/>
  <c r="D51" i="7"/>
  <c r="F15" i="8"/>
  <c r="G15" i="8"/>
  <c r="G11" i="8"/>
  <c r="H10" i="7"/>
  <c r="I10" i="7"/>
  <c r="B37" i="7"/>
  <c r="I37" i="7"/>
  <c r="C33" i="6"/>
  <c r="B30" i="7"/>
  <c r="I52" i="7"/>
  <c r="D52" i="7"/>
  <c r="G25" i="6"/>
  <c r="F33" i="6"/>
  <c r="G33" i="6"/>
  <c r="D33" i="6"/>
  <c r="E25" i="6"/>
  <c r="B55" i="7"/>
  <c r="C15" i="8"/>
  <c r="C12" i="8"/>
  <c r="B27" i="8"/>
  <c r="C21" i="8"/>
  <c r="C13" i="8"/>
  <c r="D27" i="8"/>
  <c r="H24" i="7"/>
  <c r="I24" i="7"/>
  <c r="C38" i="4"/>
  <c r="F38" i="4"/>
  <c r="G38" i="4"/>
  <c r="G19" i="8"/>
  <c r="F23" i="8"/>
  <c r="G23" i="8"/>
  <c r="C20" i="8"/>
  <c r="C19" i="8"/>
  <c r="E27" i="8"/>
  <c r="E28" i="7"/>
  <c r="E56" i="7"/>
  <c r="G56" i="7"/>
  <c r="D55" i="7"/>
  <c r="I55" i="7"/>
  <c r="F27" i="8"/>
  <c r="G27" i="8"/>
  <c r="B28" i="7"/>
  <c r="C27" i="8"/>
  <c r="B50" i="7"/>
  <c r="B49" i="7"/>
  <c r="E30" i="7"/>
  <c r="H30" i="7"/>
  <c r="I30" i="7"/>
  <c r="E33" i="6"/>
  <c r="D50" i="7"/>
  <c r="H28" i="7"/>
  <c r="I28" i="7"/>
  <c r="B56" i="7"/>
  <c r="E49" i="7"/>
  <c r="G49" i="7"/>
  <c r="E50" i="7"/>
  <c r="G50" i="7"/>
  <c r="D49" i="7"/>
  <c r="I49" i="7"/>
  <c r="I50" i="7"/>
  <c r="D56" i="7"/>
  <c r="I56" i="7"/>
</calcChain>
</file>

<file path=xl/sharedStrings.xml><?xml version="1.0" encoding="utf-8"?>
<sst xmlns="http://schemas.openxmlformats.org/spreadsheetml/2006/main" count="216" uniqueCount="110">
  <si>
    <t>Instituto Nacional de Fomento Cooperativo</t>
  </si>
  <si>
    <t>-INFOCOOP-</t>
  </si>
  <si>
    <t>(Miles de colones)</t>
  </si>
  <si>
    <t>VARIACION</t>
  </si>
  <si>
    <t>ACTIVO:</t>
  </si>
  <si>
    <t>DISPONIBILIDADES</t>
  </si>
  <si>
    <t>PRODUCTOS POR COBRAR NETO</t>
  </si>
  <si>
    <t>OTRAS CUENTAS POR COBRAR</t>
  </si>
  <si>
    <t>CARTERA DE CREDITOS NETA</t>
  </si>
  <si>
    <t>BIENES EN USO NETO</t>
  </si>
  <si>
    <t>BIENES REALIZABLES NETO</t>
  </si>
  <si>
    <t>INVERSIONES MED.PLAZO Y PERMANTES.</t>
  </si>
  <si>
    <t>TOTAL ACTIVO</t>
  </si>
  <si>
    <t xml:space="preserve"> </t>
  </si>
  <si>
    <t>PASIVO Y PATRIMONIO</t>
  </si>
  <si>
    <t>PASIVO:</t>
  </si>
  <si>
    <t>CUENTAS POR PAGAR</t>
  </si>
  <si>
    <t>GASTOS ACUMULADOS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</si>
  <si>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</si>
  <si>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</si>
  <si>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</si>
  <si>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</si>
  <si>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</si>
  <si>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</si>
  <si>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</si>
  <si>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</si>
  <si>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</si>
  <si>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</si>
  <si>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</si>
  <si>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</si>
  <si>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</si>
  <si>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</si>
  <si>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</si>
  <si>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</si>
  <si>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</si>
  <si>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</si>
  <si>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DEPRECIACIONES</t>
  </si>
  <si>
    <t>VARIOS</t>
  </si>
  <si>
    <t>TOTAL GASTOS</t>
  </si>
  <si>
    <t>SUPERAVIT(PERDIDA) OPERACIÓN</t>
  </si>
  <si>
    <t>AJUSTES A PERIODOS ANTERIORES</t>
  </si>
  <si>
    <t>TOTAL OTROS</t>
  </si>
  <si>
    <t>SUPERAVIT(PERDIDA) NETO</t>
  </si>
  <si>
    <t>ANÁLISIS VERTICAL Y HORIZONTAL DEL BALANCE DE SITUACIÓN</t>
  </si>
  <si>
    <t>Vertical</t>
  </si>
  <si>
    <t>Horizontal</t>
  </si>
  <si>
    <t>%</t>
  </si>
  <si>
    <t>ANÁLISIS VERTICAL Y HORIZONTAL DEL ESTADO DE RESULTADOS</t>
  </si>
  <si>
    <t xml:space="preserve">  </t>
  </si>
  <si>
    <t>Monto</t>
  </si>
  <si>
    <t>CONCEPTO</t>
  </si>
  <si>
    <t>Patrimonio</t>
  </si>
  <si>
    <t>Activo productivo</t>
  </si>
  <si>
    <t>INDICES</t>
  </si>
  <si>
    <t>veces</t>
  </si>
  <si>
    <t>ACTIVIDAD</t>
  </si>
  <si>
    <t>Activo productivo/Activo total</t>
  </si>
  <si>
    <t>RENTABILIDAD</t>
  </si>
  <si>
    <t>ANÁLISIS DE INDICADORES FINANCIEROS</t>
  </si>
  <si>
    <t>Ingresos financieros totales</t>
  </si>
  <si>
    <t>Gastos Adm y Des coope./Activo productivo</t>
  </si>
  <si>
    <t>Superavit operacional/total activos</t>
  </si>
  <si>
    <t>Ingresos financieros cartera</t>
  </si>
  <si>
    <t>Aportes</t>
  </si>
  <si>
    <t>Aportes/ Patrimonio</t>
  </si>
  <si>
    <t>Solvencia (activo total /pasivo total)</t>
  </si>
  <si>
    <t>ANÁLISIS VERTICAL Y HORIZONTAL DE GENERACIÓN INTERNA DE CAJA</t>
  </si>
  <si>
    <t>GENERACIÓN INTERNA DE CAJA</t>
  </si>
  <si>
    <t>Ingresos financieros inversiones</t>
  </si>
  <si>
    <t>MONTO</t>
  </si>
  <si>
    <t>Generación interna de Caja</t>
  </si>
  <si>
    <t>Cartera neta (promedio)</t>
  </si>
  <si>
    <t>Cartera bruta (promedio)</t>
  </si>
  <si>
    <t>Inversiones transitorias (promedio)</t>
  </si>
  <si>
    <t>Inversiones transitorias y disponibilidades (promedio)</t>
  </si>
  <si>
    <t>Aportes/cartera bruta (final)</t>
  </si>
  <si>
    <t>Aportes / activo productivo (final)</t>
  </si>
  <si>
    <t>Aportes / activo total (final)</t>
  </si>
  <si>
    <t>Disponibilidades(final)</t>
  </si>
  <si>
    <t>Disponibilidades(promedio)</t>
  </si>
  <si>
    <t>Cartera neta (final)</t>
  </si>
  <si>
    <t>Cartera bruta (final)</t>
  </si>
  <si>
    <t>Inversiones transitorias (final)</t>
  </si>
  <si>
    <t>Cartera neta(final)/Activo total</t>
  </si>
  <si>
    <t>Cartera neta(final)/Activo productivo</t>
  </si>
  <si>
    <t>Ingreso intereses cartera/cartera neta (promedio)</t>
  </si>
  <si>
    <t>Ingreso intereses cartera/cartera bruta (promedio)</t>
  </si>
  <si>
    <t>Ingreso intereses disponibilidades/Disponibilidades(promedio)</t>
  </si>
  <si>
    <t>Otros ingresos(disponibilidades)</t>
  </si>
  <si>
    <t>Gastos Administrativos y Desarrollo cooperativo</t>
  </si>
  <si>
    <t>Activo productivo (promedio)</t>
  </si>
  <si>
    <t>Rendimiento promedio del activo productivo promedio</t>
  </si>
  <si>
    <t>Generación interna caja/activo productivo promedio</t>
  </si>
  <si>
    <t>Superavit (pérdida)neto/activos productivo promedio</t>
  </si>
  <si>
    <t>Superavit (pérdida) neta</t>
  </si>
  <si>
    <t>Ingreso intereses inversiones (promedio)</t>
  </si>
  <si>
    <t>Activo total ( no incluye compromisos presupuestarios)</t>
  </si>
  <si>
    <t>Pasivo total ( no incluye compromisos presupuestarios)</t>
  </si>
  <si>
    <t>INSTRUMENTOS FINANCIEROS</t>
  </si>
  <si>
    <t>DEFICIT ACUMULADO</t>
  </si>
  <si>
    <t>GASTOS PAGADOS POR ANTICIPADO</t>
  </si>
  <si>
    <t>AJUSTE IMPLEMENTACIÓN NIIF</t>
  </si>
  <si>
    <t>INGRESO DETERIORO</t>
  </si>
  <si>
    <t>Deterioro Cartera</t>
  </si>
  <si>
    <t>VARIACIÓN 2018-2017</t>
  </si>
  <si>
    <t>(Del 1º de enero al 31 de marzo de cada año)</t>
  </si>
  <si>
    <t>DETERIORO</t>
  </si>
  <si>
    <t>INGRESO PROVISION VACACIONES</t>
  </si>
  <si>
    <t>COMPROMISOS PRESUP. EG. OPERAC.</t>
  </si>
  <si>
    <t>(con cifras comparativas al  31 de marzo del  2021 y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</si>
</sst>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6" formatCode="0.0%"/>
    <numFmt numFmtId="187" formatCode="0_);[Red]\(0\)"/>
    <numFmt numFmtId="188" formatCode="_([$€]* #,##0.00_);_([$€]* \(#,##0.00\);_([$€]* &quot;-&quot;??_);_(@_)"/>
    <numFmt numFmtId="189" formatCode="#.##0.00"/>
  </numFmts>
  <fonts count="22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b/>
      <sz val="12"/>
      <color rgb="FFFF0000"/>
      <name val="Arial Black"/>
      <family val="2"/>
    </font>
    <font>
      <sz val="10"/>
      <color rgb="FFFF0000"/>
      <name val="Arial"/>
      <family val="2"/>
    </font>
    <font>
      <sz val="12"/>
      <color rgb="FFFF0000"/>
      <name val="Arial Black"/>
      <family val="2"/>
    </font>
    <font>
      <b/>
      <sz val="14"/>
      <color rgb="FF0000FF"/>
      <name val="Arial"/>
      <family val="2"/>
    </font>
    <font>
      <sz val="14"/>
      <color rgb="FF0000FF"/>
      <name val="Bodoni BT"/>
    </font>
    <font>
      <sz val="12"/>
      <color rgb="FF0000FF"/>
      <name val="Maiandra GD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0" applyFont="1"/>
    <xf numFmtId="38" fontId="2" fillId="0" borderId="0" xfId="0" applyNumberFormat="1" applyFont="1"/>
    <xf numFmtId="186" fontId="2" fillId="0" borderId="0" xfId="0" applyNumberFormat="1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186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38" fontId="2" fillId="0" borderId="1" xfId="0" applyNumberFormat="1" applyFont="1" applyBorder="1" applyProtection="1">
      <protection locked="0"/>
    </xf>
    <xf numFmtId="10" fontId="2" fillId="0" borderId="2" xfId="0" applyNumberFormat="1" applyFont="1" applyBorder="1"/>
    <xf numFmtId="38" fontId="2" fillId="0" borderId="1" xfId="0" applyNumberFormat="1" applyFont="1" applyBorder="1"/>
    <xf numFmtId="10" fontId="2" fillId="0" borderId="3" xfId="0" applyNumberFormat="1" applyFont="1" applyBorder="1"/>
    <xf numFmtId="38" fontId="2" fillId="0" borderId="2" xfId="0" applyNumberFormat="1" applyFont="1" applyBorder="1"/>
    <xf numFmtId="186" fontId="2" fillId="0" borderId="2" xfId="0" applyNumberFormat="1" applyFont="1" applyBorder="1"/>
    <xf numFmtId="38" fontId="2" fillId="0" borderId="4" xfId="0" applyNumberFormat="1" applyFont="1" applyBorder="1"/>
    <xf numFmtId="38" fontId="2" fillId="0" borderId="5" xfId="0" applyNumberFormat="1" applyFont="1" applyBorder="1"/>
    <xf numFmtId="38" fontId="2" fillId="0" borderId="6" xfId="0" applyNumberFormat="1" applyFont="1" applyBorder="1"/>
    <xf numFmtId="38" fontId="3" fillId="0" borderId="6" xfId="0" applyNumberFormat="1" applyFont="1" applyBorder="1"/>
    <xf numFmtId="10" fontId="3" fillId="0" borderId="3" xfId="0" applyNumberFormat="1" applyFont="1" applyBorder="1"/>
    <xf numFmtId="186" fontId="2" fillId="0" borderId="5" xfId="0" applyNumberFormat="1" applyFont="1" applyBorder="1"/>
    <xf numFmtId="0" fontId="4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0" fontId="4" fillId="0" borderId="0" xfId="0" applyNumberFormat="1" applyFont="1"/>
    <xf numFmtId="0" fontId="4" fillId="0" borderId="7" xfId="0" applyFont="1" applyBorder="1"/>
    <xf numFmtId="0" fontId="6" fillId="0" borderId="8" xfId="0" applyFont="1" applyBorder="1"/>
    <xf numFmtId="10" fontId="4" fillId="0" borderId="5" xfId="0" applyNumberFormat="1" applyFont="1" applyBorder="1"/>
    <xf numFmtId="0" fontId="2" fillId="0" borderId="0" xfId="0" applyFont="1" applyAlignment="1" applyProtection="1">
      <alignment horizontal="centerContinuous"/>
      <protection locked="0"/>
    </xf>
    <xf numFmtId="38" fontId="2" fillId="0" borderId="0" xfId="0" applyNumberFormat="1" applyFont="1" applyAlignment="1" applyProtection="1">
      <alignment horizontal="centerContinuous"/>
      <protection locked="0"/>
    </xf>
    <xf numFmtId="38" fontId="2" fillId="0" borderId="0" xfId="0" applyNumberFormat="1" applyFont="1" applyAlignment="1">
      <alignment horizontal="centerContinuous"/>
    </xf>
    <xf numFmtId="186" fontId="2" fillId="0" borderId="0" xfId="0" applyNumberFormat="1" applyFont="1" applyAlignment="1" applyProtection="1">
      <alignment horizontal="centerContinuous"/>
      <protection locked="0"/>
    </xf>
    <xf numFmtId="0" fontId="5" fillId="0" borderId="0" xfId="0" applyFont="1"/>
    <xf numFmtId="0" fontId="4" fillId="0" borderId="4" xfId="0" applyFont="1" applyBorder="1"/>
    <xf numFmtId="0" fontId="5" fillId="0" borderId="0" xfId="0" applyFont="1" applyAlignment="1" applyProtection="1">
      <alignment horizontal="left"/>
      <protection locked="0"/>
    </xf>
    <xf numFmtId="186" fontId="2" fillId="0" borderId="9" xfId="0" applyNumberFormat="1" applyFont="1" applyBorder="1"/>
    <xf numFmtId="10" fontId="2" fillId="0" borderId="9" xfId="0" applyNumberFormat="1" applyFont="1" applyBorder="1"/>
    <xf numFmtId="38" fontId="2" fillId="0" borderId="10" xfId="0" applyNumberFormat="1" applyFont="1" applyBorder="1"/>
    <xf numFmtId="37" fontId="2" fillId="0" borderId="1" xfId="0" applyNumberFormat="1" applyFont="1" applyBorder="1"/>
    <xf numFmtId="37" fontId="2" fillId="0" borderId="6" xfId="0" applyNumberFormat="1" applyFont="1" applyBorder="1"/>
    <xf numFmtId="38" fontId="3" fillId="0" borderId="11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10" fontId="3" fillId="0" borderId="12" xfId="0" applyNumberFormat="1" applyFont="1" applyBorder="1" applyProtection="1">
      <protection locked="0"/>
    </xf>
    <xf numFmtId="186" fontId="3" fillId="0" borderId="12" xfId="0" applyNumberFormat="1" applyFont="1" applyBorder="1" applyProtection="1">
      <protection locked="0"/>
    </xf>
    <xf numFmtId="37" fontId="2" fillId="0" borderId="10" xfId="0" applyNumberFormat="1" applyFont="1" applyBorder="1"/>
    <xf numFmtId="38" fontId="3" fillId="0" borderId="11" xfId="0" applyNumberFormat="1" applyFont="1" applyBorder="1"/>
    <xf numFmtId="10" fontId="3" fillId="0" borderId="12" xfId="0" applyNumberFormat="1" applyFont="1" applyBorder="1"/>
    <xf numFmtId="37" fontId="3" fillId="0" borderId="11" xfId="0" applyNumberFormat="1" applyFont="1" applyBorder="1"/>
    <xf numFmtId="186" fontId="3" fillId="0" borderId="12" xfId="0" applyNumberFormat="1" applyFont="1" applyBorder="1"/>
    <xf numFmtId="37" fontId="9" fillId="0" borderId="1" xfId="0" applyNumberFormat="1" applyFont="1" applyBorder="1" applyProtection="1">
      <protection locked="0"/>
    </xf>
    <xf numFmtId="10" fontId="10" fillId="0" borderId="12" xfId="0" applyNumberFormat="1" applyFont="1" applyBorder="1"/>
    <xf numFmtId="186" fontId="9" fillId="0" borderId="2" xfId="0" applyNumberFormat="1" applyFont="1" applyBorder="1"/>
    <xf numFmtId="37" fontId="9" fillId="0" borderId="10" xfId="0" applyNumberFormat="1" applyFont="1" applyBorder="1"/>
    <xf numFmtId="186" fontId="9" fillId="0" borderId="9" xfId="0" applyNumberFormat="1" applyFont="1" applyBorder="1"/>
    <xf numFmtId="10" fontId="9" fillId="0" borderId="2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37" fontId="9" fillId="0" borderId="1" xfId="0" applyNumberFormat="1" applyFont="1" applyBorder="1"/>
    <xf numFmtId="38" fontId="11" fillId="0" borderId="11" xfId="0" applyNumberFormat="1" applyFont="1" applyBorder="1" applyAlignment="1">
      <alignment horizontal="centerContinuous"/>
    </xf>
    <xf numFmtId="186" fontId="11" fillId="0" borderId="12" xfId="0" applyNumberFormat="1" applyFont="1" applyBorder="1" applyAlignment="1">
      <alignment horizontal="centerContinuous"/>
    </xf>
    <xf numFmtId="0" fontId="11" fillId="0" borderId="10" xfId="0" applyFont="1" applyBorder="1"/>
    <xf numFmtId="187" fontId="11" fillId="0" borderId="13" xfId="0" applyNumberFormat="1" applyFont="1" applyBorder="1" applyAlignment="1">
      <alignment horizontal="center"/>
    </xf>
    <xf numFmtId="38" fontId="11" fillId="0" borderId="10" xfId="0" applyNumberFormat="1" applyFont="1" applyBorder="1" applyAlignment="1">
      <alignment horizontal="center"/>
    </xf>
    <xf numFmtId="186" fontId="11" fillId="0" borderId="13" xfId="0" applyNumberFormat="1" applyFont="1" applyBorder="1" applyAlignment="1">
      <alignment horizontal="center"/>
    </xf>
    <xf numFmtId="38" fontId="12" fillId="0" borderId="1" xfId="0" applyNumberFormat="1" applyFont="1" applyBorder="1" applyProtection="1">
      <protection locked="0"/>
    </xf>
    <xf numFmtId="10" fontId="12" fillId="0" borderId="2" xfId="0" applyNumberFormat="1" applyFont="1" applyBorder="1" applyProtection="1">
      <protection locked="0"/>
    </xf>
    <xf numFmtId="10" fontId="12" fillId="0" borderId="2" xfId="0" applyNumberFormat="1" applyFont="1" applyBorder="1"/>
    <xf numFmtId="10" fontId="12" fillId="0" borderId="2" xfId="0" applyNumberFormat="1" applyFont="1" applyBorder="1"/>
    <xf numFmtId="10" fontId="12" fillId="0" borderId="9" xfId="0" applyNumberFormat="1" applyFont="1" applyBorder="1"/>
    <xf numFmtId="37" fontId="12" fillId="0" borderId="1" xfId="0" applyNumberFormat="1" applyFont="1" applyBorder="1" applyProtection="1">
      <protection locked="0"/>
    </xf>
    <xf numFmtId="38" fontId="11" fillId="0" borderId="4" xfId="0" applyNumberFormat="1" applyFont="1" applyBorder="1" applyAlignment="1">
      <alignment horizontal="centerContinuous"/>
    </xf>
    <xf numFmtId="186" fontId="12" fillId="0" borderId="5" xfId="0" applyNumberFormat="1" applyFont="1" applyBorder="1" applyAlignment="1">
      <alignment horizontal="centerContinuous"/>
    </xf>
    <xf numFmtId="0" fontId="11" fillId="0" borderId="13" xfId="0" applyFont="1" applyBorder="1" applyAlignment="1">
      <alignment horizontal="center"/>
    </xf>
    <xf numFmtId="14" fontId="11" fillId="0" borderId="12" xfId="0" applyNumberFormat="1" applyFont="1" applyBorder="1" applyAlignment="1" applyProtection="1">
      <alignment horizontal="center"/>
      <protection locked="0"/>
    </xf>
    <xf numFmtId="38" fontId="11" fillId="0" borderId="13" xfId="0" applyNumberFormat="1" applyFont="1" applyBorder="1" applyAlignment="1">
      <alignment horizontal="center"/>
    </xf>
    <xf numFmtId="186" fontId="11" fillId="0" borderId="12" xfId="0" applyNumberFormat="1" applyFont="1" applyBorder="1" applyAlignment="1">
      <alignment horizontal="center"/>
    </xf>
    <xf numFmtId="38" fontId="12" fillId="0" borderId="1" xfId="0" applyNumberFormat="1" applyFont="1" applyBorder="1"/>
    <xf numFmtId="10" fontId="12" fillId="0" borderId="2" xfId="0" applyNumberFormat="1" applyFont="1" applyBorder="1"/>
    <xf numFmtId="38" fontId="12" fillId="0" borderId="1" xfId="0" applyNumberFormat="1" applyFont="1" applyBorder="1"/>
    <xf numFmtId="10" fontId="12" fillId="0" borderId="9" xfId="0" applyNumberFormat="1" applyFont="1" applyBorder="1"/>
    <xf numFmtId="0" fontId="13" fillId="0" borderId="0" xfId="0" applyFont="1"/>
    <xf numFmtId="0" fontId="14" fillId="0" borderId="0" xfId="0" applyFont="1" applyAlignment="1">
      <alignment horizontal="centerContinuous"/>
    </xf>
    <xf numFmtId="14" fontId="14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3" fontId="13" fillId="0" borderId="14" xfId="0" applyNumberFormat="1" applyFont="1" applyBorder="1"/>
    <xf numFmtId="3" fontId="13" fillId="0" borderId="0" xfId="0" applyNumberFormat="1" applyFont="1"/>
    <xf numFmtId="3" fontId="13" fillId="0" borderId="1" xfId="0" applyNumberFormat="1" applyFont="1" applyBorder="1"/>
    <xf numFmtId="10" fontId="13" fillId="0" borderId="2" xfId="0" applyNumberFormat="1" applyFont="1" applyBorder="1"/>
    <xf numFmtId="38" fontId="13" fillId="0" borderId="0" xfId="0" applyNumberFormat="1" applyFont="1"/>
    <xf numFmtId="3" fontId="13" fillId="0" borderId="0" xfId="0" applyNumberFormat="1" applyFont="1" applyProtection="1">
      <protection locked="0" hidden="1"/>
    </xf>
    <xf numFmtId="10" fontId="13" fillId="0" borderId="0" xfId="0" applyNumberFormat="1" applyFont="1" applyProtection="1">
      <protection locked="0" hidden="1"/>
    </xf>
    <xf numFmtId="189" fontId="13" fillId="0" borderId="0" xfId="0" applyNumberFormat="1" applyFont="1" applyProtection="1">
      <protection locked="0" hidden="1"/>
    </xf>
    <xf numFmtId="10" fontId="13" fillId="0" borderId="9" xfId="0" applyNumberFormat="1" applyFont="1" applyBorder="1"/>
    <xf numFmtId="0" fontId="13" fillId="0" borderId="15" xfId="0" applyFont="1" applyBorder="1"/>
    <xf numFmtId="0" fontId="13" fillId="0" borderId="14" xfId="0" applyFont="1" applyBorder="1"/>
    <xf numFmtId="0" fontId="13" fillId="0" borderId="7" xfId="0" applyFont="1" applyBorder="1"/>
    <xf numFmtId="0" fontId="13" fillId="0" borderId="16" xfId="0" applyFont="1" applyBorder="1"/>
    <xf numFmtId="2" fontId="13" fillId="0" borderId="14" xfId="0" applyNumberFormat="1" applyFont="1" applyBorder="1"/>
    <xf numFmtId="2" fontId="13" fillId="0" borderId="0" xfId="0" applyNumberFormat="1" applyFont="1"/>
    <xf numFmtId="10" fontId="13" fillId="0" borderId="14" xfId="0" applyNumberFormat="1" applyFont="1" applyBorder="1"/>
    <xf numFmtId="10" fontId="13" fillId="0" borderId="0" xfId="0" applyNumberFormat="1" applyFont="1"/>
    <xf numFmtId="0" fontId="13" fillId="0" borderId="17" xfId="0" applyFont="1" applyBorder="1"/>
    <xf numFmtId="0" fontId="13" fillId="0" borderId="8" xfId="0" applyFont="1" applyBorder="1"/>
    <xf numFmtId="10" fontId="13" fillId="0" borderId="17" xfId="0" applyNumberFormat="1" applyFont="1" applyBorder="1"/>
    <xf numFmtId="0" fontId="13" fillId="0" borderId="0" xfId="0" applyFont="1"/>
    <xf numFmtId="9" fontId="13" fillId="0" borderId="14" xfId="0" applyNumberFormat="1" applyFont="1" applyBorder="1"/>
    <xf numFmtId="0" fontId="13" fillId="0" borderId="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10" fontId="13" fillId="0" borderId="16" xfId="0" applyNumberFormat="1" applyFont="1" applyBorder="1"/>
    <xf numFmtId="10" fontId="13" fillId="0" borderId="1" xfId="0" applyNumberFormat="1" applyFont="1" applyBorder="1"/>
    <xf numFmtId="0" fontId="13" fillId="0" borderId="10" xfId="0" applyFont="1" applyBorder="1"/>
    <xf numFmtId="38" fontId="12" fillId="0" borderId="10" xfId="0" applyNumberFormat="1" applyFont="1" applyBorder="1"/>
    <xf numFmtId="37" fontId="12" fillId="0" borderId="1" xfId="0" applyNumberFormat="1" applyFont="1" applyBorder="1"/>
    <xf numFmtId="186" fontId="12" fillId="0" borderId="2" xfId="0" applyNumberFormat="1" applyFont="1" applyBorder="1"/>
    <xf numFmtId="37" fontId="12" fillId="0" borderId="1" xfId="0" applyNumberFormat="1" applyFont="1" applyBorder="1"/>
    <xf numFmtId="10" fontId="12" fillId="0" borderId="9" xfId="0" applyNumberFormat="1" applyFont="1" applyBorder="1" applyProtection="1">
      <protection locked="0"/>
    </xf>
    <xf numFmtId="37" fontId="10" fillId="0" borderId="11" xfId="0" applyNumberFormat="1" applyFont="1" applyBorder="1"/>
    <xf numFmtId="186" fontId="10" fillId="0" borderId="12" xfId="0" applyNumberFormat="1" applyFont="1" applyBorder="1"/>
    <xf numFmtId="0" fontId="7" fillId="0" borderId="0" xfId="0" applyFont="1" applyAlignment="1">
      <alignment horizontal="right"/>
    </xf>
    <xf numFmtId="38" fontId="7" fillId="0" borderId="10" xfId="0" applyNumberFormat="1" applyFont="1" applyBorder="1"/>
    <xf numFmtId="10" fontId="7" fillId="0" borderId="9" xfId="0" applyNumberFormat="1" applyFont="1" applyBorder="1"/>
    <xf numFmtId="38" fontId="7" fillId="0" borderId="16" xfId="0" applyNumberFormat="1" applyFont="1" applyBorder="1"/>
    <xf numFmtId="186" fontId="16" fillId="0" borderId="12" xfId="0" applyNumberFormat="1" applyFont="1" applyBorder="1"/>
    <xf numFmtId="38" fontId="7" fillId="0" borderId="11" xfId="0" applyNumberFormat="1" applyFont="1" applyBorder="1" applyProtection="1">
      <protection locked="0"/>
    </xf>
    <xf numFmtId="10" fontId="7" fillId="0" borderId="18" xfId="0" applyNumberFormat="1" applyFont="1" applyBorder="1" applyProtection="1">
      <protection locked="0"/>
    </xf>
    <xf numFmtId="10" fontId="7" fillId="0" borderId="12" xfId="0" applyNumberFormat="1" applyFont="1" applyBorder="1" applyProtection="1">
      <protection locked="0"/>
    </xf>
    <xf numFmtId="38" fontId="7" fillId="0" borderId="18" xfId="0" applyNumberFormat="1" applyFont="1" applyBorder="1" applyProtection="1">
      <protection locked="0"/>
    </xf>
    <xf numFmtId="3" fontId="17" fillId="0" borderId="1" xfId="0" applyNumberFormat="1" applyFont="1" applyBorder="1"/>
    <xf numFmtId="10" fontId="17" fillId="0" borderId="2" xfId="0" applyNumberFormat="1" applyFont="1" applyBorder="1"/>
    <xf numFmtId="10" fontId="17" fillId="0" borderId="9" xfId="0" applyNumberFormat="1" applyFont="1" applyBorder="1"/>
    <xf numFmtId="10" fontId="17" fillId="0" borderId="14" xfId="0" applyNumberFormat="1" applyFont="1" applyBorder="1"/>
    <xf numFmtId="0" fontId="7" fillId="0" borderId="0" xfId="0" applyFont="1" applyAlignment="1">
      <alignment horizontal="left"/>
    </xf>
    <xf numFmtId="38" fontId="7" fillId="0" borderId="11" xfId="0" applyNumberFormat="1" applyFont="1" applyBorder="1"/>
    <xf numFmtId="10" fontId="7" fillId="0" borderId="12" xfId="0" applyNumberFormat="1" applyFont="1" applyBorder="1"/>
    <xf numFmtId="186" fontId="7" fillId="0" borderId="9" xfId="0" applyNumberFormat="1" applyFont="1" applyBorder="1"/>
    <xf numFmtId="10" fontId="16" fillId="0" borderId="9" xfId="0" applyNumberFormat="1" applyFont="1" applyBorder="1"/>
    <xf numFmtId="3" fontId="17" fillId="0" borderId="16" xfId="0" applyNumberFormat="1" applyFont="1" applyBorder="1"/>
    <xf numFmtId="0" fontId="12" fillId="0" borderId="0" xfId="0" applyFont="1"/>
    <xf numFmtId="38" fontId="12" fillId="0" borderId="1" xfId="0" applyNumberFormat="1" applyFont="1" applyBorder="1"/>
    <xf numFmtId="37" fontId="3" fillId="0" borderId="6" xfId="0" applyNumberFormat="1" applyFont="1" applyBorder="1"/>
    <xf numFmtId="186" fontId="3" fillId="0" borderId="19" xfId="0" applyNumberFormat="1" applyFont="1" applyBorder="1"/>
    <xf numFmtId="10" fontId="8" fillId="0" borderId="12" xfId="0" applyNumberFormat="1" applyFont="1" applyBorder="1"/>
    <xf numFmtId="38" fontId="8" fillId="0" borderId="11" xfId="0" applyNumberFormat="1" applyFont="1" applyBorder="1"/>
    <xf numFmtId="38" fontId="9" fillId="0" borderId="1" xfId="0" applyNumberFormat="1" applyFont="1" applyBorder="1" applyProtection="1">
      <protection locked="0"/>
    </xf>
    <xf numFmtId="0" fontId="2" fillId="0" borderId="0" xfId="0" applyFont="1" applyAlignment="1">
      <alignment horizontal="left"/>
    </xf>
    <xf numFmtId="37" fontId="9" fillId="0" borderId="1" xfId="0" applyNumberFormat="1" applyFont="1" applyBorder="1"/>
    <xf numFmtId="3" fontId="3" fillId="0" borderId="7" xfId="0" applyNumberFormat="1" applyFont="1" applyBorder="1" applyProtection="1">
      <protection locked="0"/>
    </xf>
    <xf numFmtId="10" fontId="3" fillId="0" borderId="9" xfId="0" applyNumberFormat="1" applyFont="1" applyBorder="1" applyProtection="1">
      <protection locked="0"/>
    </xf>
    <xf numFmtId="10" fontId="17" fillId="0" borderId="1" xfId="0" applyNumberFormat="1" applyFont="1" applyBorder="1"/>
    <xf numFmtId="38" fontId="12" fillId="0" borderId="20" xfId="0" applyNumberFormat="1" applyFont="1" applyBorder="1" applyProtection="1">
      <protection locked="0"/>
    </xf>
    <xf numFmtId="10" fontId="12" fillId="0" borderId="19" xfId="0" applyNumberFormat="1" applyFont="1" applyBorder="1" applyProtection="1">
      <protection locked="0"/>
    </xf>
    <xf numFmtId="38" fontId="12" fillId="0" borderId="6" xfId="0" applyNumberFormat="1" applyFont="1" applyBorder="1" applyProtection="1">
      <protection locked="0"/>
    </xf>
    <xf numFmtId="10" fontId="12" fillId="0" borderId="3" xfId="0" applyNumberFormat="1" applyFont="1" applyBorder="1" applyProtection="1">
      <protection locked="0"/>
    </xf>
    <xf numFmtId="37" fontId="9" fillId="0" borderId="6" xfId="0" applyNumberFormat="1" applyFont="1" applyBorder="1"/>
    <xf numFmtId="10" fontId="3" fillId="0" borderId="13" xfId="0" applyNumberFormat="1" applyFont="1" applyBorder="1"/>
    <xf numFmtId="37" fontId="10" fillId="0" borderId="18" xfId="0" applyNumberFormat="1" applyFont="1" applyBorder="1"/>
    <xf numFmtId="10" fontId="9" fillId="0" borderId="0" xfId="0" applyNumberFormat="1" applyFont="1" applyProtection="1">
      <protection locked="0"/>
    </xf>
    <xf numFmtId="3" fontId="17" fillId="0" borderId="10" xfId="0" applyNumberFormat="1" applyFont="1" applyBorder="1"/>
    <xf numFmtId="10" fontId="17" fillId="0" borderId="0" xfId="0" applyNumberFormat="1" applyFont="1"/>
    <xf numFmtId="10" fontId="17" fillId="0" borderId="16" xfId="0" applyNumberFormat="1" applyFont="1" applyBorder="1"/>
    <xf numFmtId="37" fontId="16" fillId="0" borderId="11" xfId="0" applyNumberFormat="1" applyFont="1" applyBorder="1"/>
    <xf numFmtId="37" fontId="12" fillId="0" borderId="20" xfId="0" applyNumberFormat="1" applyFont="1" applyBorder="1"/>
    <xf numFmtId="186" fontId="11" fillId="0" borderId="19" xfId="0" applyNumberFormat="1" applyFont="1" applyBorder="1"/>
    <xf numFmtId="38" fontId="13" fillId="0" borderId="0" xfId="0" applyNumberFormat="1" applyFont="1" applyBorder="1"/>
    <xf numFmtId="186" fontId="18" fillId="0" borderId="12" xfId="0" applyNumberFormat="1" applyFont="1" applyBorder="1"/>
    <xf numFmtId="186" fontId="16" fillId="0" borderId="12" xfId="0" applyNumberFormat="1" applyFont="1" applyBorder="1" applyProtection="1">
      <protection locked="0"/>
    </xf>
    <xf numFmtId="3" fontId="17" fillId="0" borderId="4" xfId="0" applyNumberFormat="1" applyFont="1" applyBorder="1"/>
    <xf numFmtId="10" fontId="17" fillId="0" borderId="5" xfId="0" applyNumberFormat="1" applyFont="1" applyBorder="1"/>
    <xf numFmtId="10" fontId="13" fillId="0" borderId="7" xfId="0" applyNumberFormat="1" applyFont="1" applyBorder="1"/>
    <xf numFmtId="14" fontId="11" fillId="0" borderId="11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14" fontId="11" fillId="0" borderId="4" xfId="0" applyNumberFormat="1" applyFont="1" applyBorder="1" applyAlignment="1" applyProtection="1">
      <alignment horizontal="center"/>
      <protection locked="0"/>
    </xf>
    <xf numFmtId="14" fontId="11" fillId="0" borderId="5" xfId="0" applyNumberFormat="1" applyFont="1" applyBorder="1" applyAlignment="1" applyProtection="1">
      <alignment horizontal="center"/>
      <protection locked="0"/>
    </xf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21" fillId="0" borderId="0" xfId="0" applyFont="1" applyAlignment="1" applyProtection="1">
      <alignment horizontal="center"/>
      <protection locked="0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nio2006\ESTADOS%20FINANCIEROS%20junio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OneDrive%20-%20Instituto%20Nacional%20de%20Fomento%20Cooperativo\0%20Actual%20Javier\EEFF\ESTADOS%20FINANCIEROS%20MARZO%20%20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OneDrive%20-%20Instituto%20Nacional%20de%20Fomento%20Cooperativo\0%20Actual%20Javier\EEFF\ESTADOS%20FINANCIEROS%20MARZO%20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ument\Amistad\oiko2\Proytotal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Archivos%20temporales%20de%20Internet\Content.IE5\7GYB8PCO\FLUJO%20SUGEF%20SANEAMI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AppData\Local\Temp\WPDNSE\SID-%7b20002,SECZ9519043CHOHB01,1013907456%7d\Copia%20de%20ESTADOS%20FINANCIEROS%20DICIEMBRE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AppData\Local\Microsoft\Windows\INetCache\Content.Outlook\XZ3MP0QP\ESTADOS%20FINANCIEROS%20DIC.%202017%20DETERIOR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jimenez\Documents\Javier\ESTADOS%20FINANCIEROS%20DIC.%202018%20DETERIO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"/>
      <sheetName val="NOTA 4 - 5"/>
      <sheetName val="NOTA 6 - 7"/>
      <sheetName val="ANEXO-1"/>
      <sheetName val="ANEXO-1.1"/>
      <sheetName val="ANEXO 2"/>
    </sheetNames>
    <sheetDataSet>
      <sheetData sheetId="0">
        <row r="16">
          <cell r="A16" t="str">
            <v>(Miles de colones)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 "/>
      <sheetName val="NOTA 2 "/>
      <sheetName val="NOTA 3 "/>
      <sheetName val="NOTA 4"/>
      <sheetName val="NOTA 5"/>
      <sheetName val="NOTA 6"/>
      <sheetName val="NOTA 7"/>
      <sheetName val="NOTA 8"/>
      <sheetName val="NOTA 9"/>
      <sheetName val="NOTA 10"/>
      <sheetName val="NOTA  11"/>
      <sheetName val="NOTA 12"/>
      <sheetName val="NOTA 13"/>
      <sheetName val="NOTA 14"/>
      <sheetName val="NOTA  15"/>
      <sheetName val="NOTA 16"/>
      <sheetName val="ANEXO 2"/>
      <sheetName val="ANEXO-1"/>
      <sheetName val="ANEXO-1.1"/>
      <sheetName val="Hoja1"/>
    </sheetNames>
    <sheetDataSet>
      <sheetData sheetId="0">
        <row r="34">
          <cell r="C34"/>
        </row>
      </sheetData>
      <sheetData sheetId="1">
        <row r="29">
          <cell r="A29" t="str">
            <v>COMP. PRESUP. EGRESOS DE CAPITAL</v>
          </cell>
        </row>
      </sheetData>
      <sheetData sheetId="2">
        <row r="16">
          <cell r="A16" t="str">
            <v>COLOC. FORM. POR GIRAR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 "/>
      <sheetName val="NOTA 2 "/>
      <sheetName val="NOTA 3 "/>
      <sheetName val="NOTA 4"/>
      <sheetName val="NOTA 5"/>
      <sheetName val="NOTA 6"/>
      <sheetName val="NOTA 7"/>
      <sheetName val="NOTA 8"/>
      <sheetName val="NOTA 9"/>
      <sheetName val="NOTA 10"/>
      <sheetName val="NOTA  11"/>
      <sheetName val="NOTA 12"/>
      <sheetName val="NOTA 13"/>
      <sheetName val="NOTA 14"/>
      <sheetName val="NOTA  15"/>
      <sheetName val="NOTA 16"/>
      <sheetName val="ANEXO 2"/>
      <sheetName val="ANEXO-1"/>
      <sheetName val="ANEXO-1.1"/>
      <sheetName val="Hoja1"/>
    </sheetNames>
    <sheetDataSet>
      <sheetData sheetId="0">
        <row r="12">
          <cell r="C12">
            <v>2329826</v>
          </cell>
          <cell r="D12">
            <v>2106432</v>
          </cell>
        </row>
        <row r="13">
          <cell r="C13">
            <v>0</v>
          </cell>
          <cell r="D13">
            <v>95577</v>
          </cell>
        </row>
        <row r="14">
          <cell r="C14">
            <v>40165</v>
          </cell>
          <cell r="D14">
            <v>39419</v>
          </cell>
        </row>
        <row r="20">
          <cell r="C20">
            <v>641912</v>
          </cell>
          <cell r="D20">
            <v>768692</v>
          </cell>
        </row>
        <row r="21">
          <cell r="C21">
            <v>1160373</v>
          </cell>
          <cell r="D21">
            <v>835049</v>
          </cell>
        </row>
        <row r="22">
          <cell r="C22">
            <v>6991189</v>
          </cell>
          <cell r="D22">
            <v>0</v>
          </cell>
        </row>
        <row r="23">
          <cell r="C23">
            <v>36157</v>
          </cell>
          <cell r="D23">
            <v>36909</v>
          </cell>
        </row>
        <row r="24">
          <cell r="C24">
            <v>2475</v>
          </cell>
          <cell r="D24">
            <v>6524</v>
          </cell>
        </row>
        <row r="31">
          <cell r="C31">
            <v>0</v>
          </cell>
          <cell r="D31">
            <v>0</v>
          </cell>
        </row>
        <row r="32">
          <cell r="D32">
            <v>0</v>
          </cell>
        </row>
        <row r="33">
          <cell r="C33">
            <v>-741523</v>
          </cell>
          <cell r="D33">
            <v>-744592</v>
          </cell>
        </row>
        <row r="35">
          <cell r="C35">
            <v>60746</v>
          </cell>
          <cell r="D35">
            <v>131727</v>
          </cell>
        </row>
      </sheetData>
      <sheetData sheetId="1">
        <row r="20">
          <cell r="C20">
            <v>13503754</v>
          </cell>
          <cell r="D20">
            <v>1106361</v>
          </cell>
        </row>
        <row r="21">
          <cell r="C21">
            <v>0</v>
          </cell>
          <cell r="D21">
            <v>19222502</v>
          </cell>
        </row>
        <row r="22">
          <cell r="C22">
            <v>945341</v>
          </cell>
          <cell r="D22">
            <v>887161</v>
          </cell>
        </row>
        <row r="23">
          <cell r="C23">
            <v>70886</v>
          </cell>
          <cell r="D23">
            <v>95846</v>
          </cell>
        </row>
        <row r="24">
          <cell r="C24">
            <v>107288884</v>
          </cell>
          <cell r="D24">
            <v>100351273</v>
          </cell>
        </row>
        <row r="25">
          <cell r="C25">
            <v>15346</v>
          </cell>
          <cell r="D25">
            <v>5400</v>
          </cell>
        </row>
        <row r="26">
          <cell r="C26">
            <v>4414741</v>
          </cell>
          <cell r="D26">
            <v>3518888</v>
          </cell>
        </row>
        <row r="27">
          <cell r="C27">
            <v>6653096</v>
          </cell>
          <cell r="D27">
            <v>12869237</v>
          </cell>
        </row>
        <row r="28">
          <cell r="C28">
            <v>12789</v>
          </cell>
          <cell r="D28">
            <v>27682</v>
          </cell>
        </row>
        <row r="29">
          <cell r="C29">
            <v>620978</v>
          </cell>
          <cell r="D29">
            <v>3240206</v>
          </cell>
        </row>
      </sheetData>
      <sheetData sheetId="2">
        <row r="14">
          <cell r="C14">
            <v>1076461</v>
          </cell>
          <cell r="D14">
            <v>1166437</v>
          </cell>
        </row>
        <row r="15">
          <cell r="C15">
            <v>213829</v>
          </cell>
          <cell r="D15">
            <v>426539</v>
          </cell>
        </row>
        <row r="16">
          <cell r="C16">
            <v>620978</v>
          </cell>
          <cell r="D16">
            <v>3240206</v>
          </cell>
        </row>
        <row r="19">
          <cell r="C19">
            <v>124715741</v>
          </cell>
          <cell r="D19">
            <v>119781153</v>
          </cell>
        </row>
        <row r="20">
          <cell r="C20">
            <v>38867049</v>
          </cell>
          <cell r="D20">
            <v>38865110</v>
          </cell>
        </row>
        <row r="23">
          <cell r="C23">
            <v>242559</v>
          </cell>
          <cell r="D23">
            <v>242513</v>
          </cell>
        </row>
        <row r="24">
          <cell r="C24">
            <v>-3725647</v>
          </cell>
          <cell r="D24">
            <v>-1036528</v>
          </cell>
        </row>
        <row r="26">
          <cell r="C26">
            <v>-7142892</v>
          </cell>
          <cell r="D26">
            <v>-18611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LUJO "/>
      <sheetName val="Est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OY. ING."/>
      <sheetName val="PROY. EGR."/>
      <sheetName val="MORA"/>
      <sheetName val="FLUJO "/>
      <sheetName val="EstMen"/>
      <sheetName val="P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>
            <v>0.2</v>
          </cell>
        </row>
        <row r="9">
          <cell r="C9">
            <v>8</v>
          </cell>
        </row>
        <row r="10">
          <cell r="C10">
            <v>1</v>
          </cell>
        </row>
        <row r="11">
          <cell r="C11">
            <v>37894</v>
          </cell>
        </row>
        <row r="16">
          <cell r="C16">
            <v>6515235.5602172567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</sheetNames>
    <sheetDataSet>
      <sheetData sheetId="0" refreshError="1"/>
      <sheetData sheetId="1" refreshError="1">
        <row r="23">
          <cell r="D23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  <sheetName val="Hoja1"/>
    </sheetNames>
    <sheetDataSet>
      <sheetData sheetId="0"/>
      <sheetData sheetId="1">
        <row r="20">
          <cell r="C20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/>
      <sheetData sheetId="1">
        <row r="19">
          <cell r="C19">
            <v>70242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 refreshError="1"/>
      <sheetData sheetId="1" refreshError="1">
        <row r="19">
          <cell r="D19">
            <v>70242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6">
          <cell r="B6">
            <v>126380596</v>
          </cell>
          <cell r="C6">
            <v>114470002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>
        <row r="22">
          <cell r="C22">
            <v>-22664417</v>
          </cell>
          <cell r="D22">
            <v>-22664417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zoomScale="75" workbookViewId="0">
      <selection sqref="A1:G1"/>
    </sheetView>
  </sheetViews>
  <sheetFormatPr baseColWidth="10" defaultRowHeight="15"/>
  <cols>
    <col min="1" max="1" width="45.140625" style="1" bestFit="1" customWidth="1"/>
    <col min="2" max="2" width="15.42578125" style="2" bestFit="1" customWidth="1"/>
    <col min="3" max="3" width="12.7109375" style="2" bestFit="1" customWidth="1"/>
    <col min="4" max="4" width="14.5703125" style="2" bestFit="1" customWidth="1"/>
    <col min="5" max="5" width="12.14062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7" ht="15.75">
      <c r="A1" s="175" t="s">
        <v>0</v>
      </c>
      <c r="B1" s="175"/>
      <c r="C1" s="175"/>
      <c r="D1" s="175"/>
      <c r="E1" s="175"/>
      <c r="F1" s="175"/>
      <c r="G1" s="175"/>
    </row>
    <row r="2" spans="1:7" ht="15.75">
      <c r="A2" s="176" t="s">
        <v>1</v>
      </c>
      <c r="B2" s="176"/>
      <c r="C2" s="176"/>
      <c r="D2" s="176"/>
      <c r="E2" s="176"/>
      <c r="F2" s="176"/>
      <c r="G2" s="176"/>
    </row>
    <row r="3" spans="1:7" ht="15.75">
      <c r="A3" s="175" t="s">
        <v>47</v>
      </c>
      <c r="B3" s="175"/>
      <c r="C3" s="175"/>
      <c r="D3" s="175"/>
      <c r="E3" s="175"/>
      <c r="F3" s="175"/>
      <c r="G3" s="175"/>
    </row>
    <row r="4" spans="1:7">
      <c r="A4" s="177" t="str">
        <f>+[1]ACTIVO!A16</f>
        <v>(Miles de colones)</v>
      </c>
      <c r="B4" s="177"/>
      <c r="C4" s="177"/>
      <c r="D4" s="177"/>
      <c r="E4" s="177"/>
      <c r="F4" s="177"/>
      <c r="G4" s="177"/>
    </row>
    <row r="5" spans="1:7">
      <c r="A5" s="177" t="s">
        <v>105</v>
      </c>
      <c r="B5" s="177"/>
      <c r="C5" s="177"/>
      <c r="D5" s="177"/>
      <c r="E5" s="177"/>
      <c r="F5" s="177"/>
      <c r="G5" s="177"/>
    </row>
    <row r="6" spans="1:7" ht="16.5" thickBot="1">
      <c r="F6" s="1"/>
      <c r="G6" s="6"/>
    </row>
    <row r="7" spans="1:7" ht="16.5" thickBot="1">
      <c r="B7" s="173">
        <v>44286</v>
      </c>
      <c r="C7" s="174"/>
      <c r="D7" s="173">
        <v>43921</v>
      </c>
      <c r="E7" s="174"/>
      <c r="F7" s="59" t="s">
        <v>3</v>
      </c>
      <c r="G7" s="60"/>
    </row>
    <row r="8" spans="1:7" ht="16.5" thickBot="1">
      <c r="A8" s="7"/>
      <c r="B8" s="61" t="s">
        <v>49</v>
      </c>
      <c r="C8" s="62" t="s">
        <v>44</v>
      </c>
      <c r="D8" s="61" t="s">
        <v>49</v>
      </c>
      <c r="E8" s="62" t="s">
        <v>44</v>
      </c>
      <c r="F8" s="63" t="s">
        <v>45</v>
      </c>
      <c r="G8" s="64" t="s">
        <v>46</v>
      </c>
    </row>
    <row r="9" spans="1:7" ht="15.75">
      <c r="A9" s="8" t="s">
        <v>28</v>
      </c>
      <c r="B9" s="16"/>
      <c r="C9" s="17"/>
      <c r="D9" s="16"/>
      <c r="E9" s="17"/>
      <c r="F9" s="16"/>
      <c r="G9" s="21"/>
    </row>
    <row r="10" spans="1:7">
      <c r="B10" s="12"/>
      <c r="C10" s="14"/>
      <c r="D10" s="12"/>
      <c r="E10" s="14"/>
      <c r="F10" s="39"/>
      <c r="G10" s="15"/>
    </row>
    <row r="11" spans="1:7">
      <c r="A11" s="1" t="s">
        <v>29</v>
      </c>
      <c r="B11" s="65">
        <f>+[11]RESULTADOS!$C$12</f>
        <v>2329826</v>
      </c>
      <c r="C11" s="66">
        <f>+B11/B$15</f>
        <v>0.9830526782591158</v>
      </c>
      <c r="D11" s="65">
        <f>+[11]RESULTADOS!$D$12</f>
        <v>2106432</v>
      </c>
      <c r="E11" s="66">
        <f>+D11/D$15</f>
        <v>0.93977232371506025</v>
      </c>
      <c r="F11" s="118">
        <f>+B11-D11</f>
        <v>223394</v>
      </c>
      <c r="G11" s="117">
        <f>+F11/D11</f>
        <v>0.10605326922492632</v>
      </c>
    </row>
    <row r="12" spans="1:7">
      <c r="A12" s="1" t="s">
        <v>30</v>
      </c>
      <c r="B12" s="65">
        <f>+[11]RESULTADOS!$C$13</f>
        <v>0</v>
      </c>
      <c r="C12" s="66">
        <f>+B12/B$15</f>
        <v>0</v>
      </c>
      <c r="D12" s="65">
        <f>+[11]RESULTADOS!$D$13</f>
        <v>95577</v>
      </c>
      <c r="E12" s="66">
        <f>+D12/D$15</f>
        <v>4.2641119857519401E-2</v>
      </c>
      <c r="F12" s="149">
        <f>+B12-D12</f>
        <v>-95577</v>
      </c>
      <c r="G12" s="52">
        <f>+F12/D12</f>
        <v>-1</v>
      </c>
    </row>
    <row r="13" spans="1:7">
      <c r="A13" s="1" t="s">
        <v>31</v>
      </c>
      <c r="B13" s="65">
        <f>+[11]RESULTADOS!$C$14</f>
        <v>40165</v>
      </c>
      <c r="C13" s="66">
        <f>+B13/B$15</f>
        <v>1.6947321740884248E-2</v>
      </c>
      <c r="D13" s="65">
        <f>+[11]RESULTADOS!$D$14</f>
        <v>39419</v>
      </c>
      <c r="E13" s="66">
        <f>+D13/D$15</f>
        <v>1.7586556427420377E-2</v>
      </c>
      <c r="F13" s="116">
        <f>+B13-D13</f>
        <v>746</v>
      </c>
      <c r="G13" s="117">
        <f>+F13/D13</f>
        <v>1.8924883939217128E-2</v>
      </c>
    </row>
    <row r="14" spans="1:7" ht="15.75" thickBot="1">
      <c r="B14" s="38" t="s">
        <v>13</v>
      </c>
      <c r="C14" s="37" t="s">
        <v>13</v>
      </c>
      <c r="D14" s="38"/>
      <c r="E14" s="37" t="s">
        <v>13</v>
      </c>
      <c r="F14" s="45"/>
      <c r="G14" s="36"/>
    </row>
    <row r="15" spans="1:7" s="9" customFormat="1" ht="16.5" thickBot="1">
      <c r="A15" s="5" t="s">
        <v>32</v>
      </c>
      <c r="B15" s="46">
        <f>SUM(B11:B14)</f>
        <v>2369991</v>
      </c>
      <c r="C15" s="47">
        <f>+B15/B$15</f>
        <v>1</v>
      </c>
      <c r="D15" s="46">
        <f>SUM(D11:D13)</f>
        <v>2241428</v>
      </c>
      <c r="E15" s="47">
        <f>+D15/D$15</f>
        <v>1</v>
      </c>
      <c r="F15" s="48">
        <f>SUM(F11:F13)</f>
        <v>128563</v>
      </c>
      <c r="G15" s="49">
        <f>+F15/D15</f>
        <v>5.7357630938847916E-2</v>
      </c>
    </row>
    <row r="16" spans="1:7">
      <c r="B16" s="12"/>
      <c r="C16" s="11" t="s">
        <v>48</v>
      </c>
      <c r="D16" s="12"/>
      <c r="E16" s="11" t="s">
        <v>48</v>
      </c>
      <c r="F16" s="39"/>
      <c r="G16" s="15"/>
    </row>
    <row r="17" spans="1:7" ht="15.75">
      <c r="A17" s="8" t="s">
        <v>33</v>
      </c>
      <c r="B17" s="12"/>
      <c r="C17" s="11" t="s">
        <v>13</v>
      </c>
      <c r="D17" s="12"/>
      <c r="E17" s="11" t="s">
        <v>13</v>
      </c>
      <c r="F17" s="39"/>
      <c r="G17" s="15"/>
    </row>
    <row r="18" spans="1:7">
      <c r="B18" s="12"/>
      <c r="C18" s="11" t="s">
        <v>13</v>
      </c>
      <c r="D18" s="12"/>
      <c r="E18" s="11" t="s">
        <v>13</v>
      </c>
      <c r="F18" s="39"/>
      <c r="G18" s="15"/>
    </row>
    <row r="19" spans="1:7">
      <c r="A19" s="1" t="s">
        <v>34</v>
      </c>
      <c r="B19" s="65">
        <f>+[11]RESULTADOS!$C$20</f>
        <v>641912</v>
      </c>
      <c r="C19" s="66">
        <f t="shared" ref="C19:C25" si="0">+B19/B$15</f>
        <v>0.27084997369188324</v>
      </c>
      <c r="D19" s="65">
        <f>+[11]RESULTADOS!$D$20</f>
        <v>768692</v>
      </c>
      <c r="E19" s="66">
        <f t="shared" ref="E19:E25" si="1">+D19/D$15</f>
        <v>0.34294744243401976</v>
      </c>
      <c r="F19" s="149">
        <f t="shared" ref="F19:F25" si="2">+B19-D19</f>
        <v>-126780</v>
      </c>
      <c r="G19" s="52">
        <f t="shared" ref="G19:G25" si="3">+F19/D19</f>
        <v>-0.16492951663345007</v>
      </c>
    </row>
    <row r="20" spans="1:7">
      <c r="A20" s="1" t="s">
        <v>35</v>
      </c>
      <c r="B20" s="65">
        <f>+[11]RESULTADOS!$C$21</f>
        <v>1160373</v>
      </c>
      <c r="C20" s="66">
        <f t="shared" si="0"/>
        <v>0.48961072004070899</v>
      </c>
      <c r="D20" s="65">
        <f>+[11]RESULTADOS!$D$21</f>
        <v>835049</v>
      </c>
      <c r="E20" s="66">
        <f t="shared" si="1"/>
        <v>0.37255223009617083</v>
      </c>
      <c r="F20" s="118">
        <f t="shared" si="2"/>
        <v>325324</v>
      </c>
      <c r="G20" s="117">
        <f t="shared" si="3"/>
        <v>0.38958671886320445</v>
      </c>
    </row>
    <row r="21" spans="1:7">
      <c r="A21" s="1" t="s">
        <v>106</v>
      </c>
      <c r="B21" s="65">
        <f>+[11]RESULTADOS!$C$22</f>
        <v>6991189</v>
      </c>
      <c r="C21" s="67">
        <f t="shared" si="0"/>
        <v>2.9498799784471754</v>
      </c>
      <c r="D21" s="65">
        <f>+[11]RESULTADOS!$D$22</f>
        <v>0</v>
      </c>
      <c r="E21" s="67">
        <f t="shared" si="1"/>
        <v>0</v>
      </c>
      <c r="F21" s="118">
        <f t="shared" si="2"/>
        <v>6991189</v>
      </c>
      <c r="G21" s="117">
        <v>1</v>
      </c>
    </row>
    <row r="22" spans="1:7">
      <c r="A22" s="1" t="s">
        <v>36</v>
      </c>
      <c r="B22" s="65">
        <f>+[11]RESULTADOS!$C$23</f>
        <v>36157</v>
      </c>
      <c r="C22" s="68">
        <f t="shared" si="0"/>
        <v>1.5256176078305782E-2</v>
      </c>
      <c r="D22" s="65">
        <f>+[11]RESULTADOS!$D$23</f>
        <v>36909</v>
      </c>
      <c r="E22" s="68">
        <f t="shared" si="1"/>
        <v>1.6466734599549931E-2</v>
      </c>
      <c r="F22" s="149">
        <f t="shared" si="2"/>
        <v>-752</v>
      </c>
      <c r="G22" s="52">
        <f t="shared" si="3"/>
        <v>-2.0374434419789211E-2</v>
      </c>
    </row>
    <row r="23" spans="1:7" ht="15.75" thickBot="1">
      <c r="A23" s="1" t="s">
        <v>37</v>
      </c>
      <c r="B23" s="65">
        <f>+[11]RESULTADOS!$C$24</f>
        <v>2475</v>
      </c>
      <c r="C23" s="69">
        <f t="shared" si="0"/>
        <v>1.0443077631940374E-3</v>
      </c>
      <c r="D23" s="65">
        <f>+[11]RESULTADOS!$D$24</f>
        <v>6524</v>
      </c>
      <c r="E23" s="69">
        <f t="shared" si="1"/>
        <v>2.9106444641541019E-3</v>
      </c>
      <c r="F23" s="53">
        <f t="shared" si="2"/>
        <v>-4049</v>
      </c>
      <c r="G23" s="52">
        <f t="shared" si="3"/>
        <v>-0.62063151440833841</v>
      </c>
    </row>
    <row r="24" spans="1:7" s="9" customFormat="1" ht="16.5" thickBot="1">
      <c r="A24" s="5" t="s">
        <v>38</v>
      </c>
      <c r="B24" s="46">
        <f>SUM(B19:B23)</f>
        <v>8832106</v>
      </c>
      <c r="C24" s="47">
        <f t="shared" si="0"/>
        <v>3.7266411560212678</v>
      </c>
      <c r="D24" s="46">
        <f>+SUM(D19:D23)</f>
        <v>1647174</v>
      </c>
      <c r="E24" s="47">
        <f t="shared" si="1"/>
        <v>0.7348770515938946</v>
      </c>
      <c r="F24" s="48">
        <f t="shared" si="2"/>
        <v>7184932</v>
      </c>
      <c r="G24" s="49">
        <f t="shared" si="3"/>
        <v>4.3619751161686624</v>
      </c>
    </row>
    <row r="25" spans="1:7" s="9" customFormat="1" ht="16.5" thickBot="1">
      <c r="A25" s="5" t="s">
        <v>39</v>
      </c>
      <c r="B25" s="46">
        <f>+B15-B24</f>
        <v>-6462115</v>
      </c>
      <c r="C25" s="47">
        <f t="shared" si="0"/>
        <v>-2.7266411560212678</v>
      </c>
      <c r="D25" s="46">
        <f>+D15-D24</f>
        <v>594254</v>
      </c>
      <c r="E25" s="47">
        <f t="shared" si="1"/>
        <v>0.2651229484061054</v>
      </c>
      <c r="F25" s="120">
        <f t="shared" si="2"/>
        <v>-7056369</v>
      </c>
      <c r="G25" s="121">
        <f t="shared" si="3"/>
        <v>-11.8743315148068</v>
      </c>
    </row>
    <row r="26" spans="1:7">
      <c r="B26" s="12"/>
      <c r="C26" s="11" t="s">
        <v>13</v>
      </c>
      <c r="D26" s="12"/>
      <c r="E26" s="11" t="s">
        <v>13</v>
      </c>
      <c r="F26" s="39"/>
      <c r="G26" s="15" t="s">
        <v>13</v>
      </c>
    </row>
    <row r="27" spans="1:7" ht="15.75">
      <c r="A27" s="8" t="s">
        <v>31</v>
      </c>
      <c r="B27" s="12"/>
      <c r="C27" s="11" t="s">
        <v>13</v>
      </c>
      <c r="D27" s="10"/>
      <c r="E27" s="11" t="s">
        <v>13</v>
      </c>
      <c r="F27" s="39"/>
      <c r="G27" s="3" t="s">
        <v>13</v>
      </c>
    </row>
    <row r="28" spans="1:7">
      <c r="A28" s="148" t="s">
        <v>102</v>
      </c>
      <c r="B28" s="142">
        <f>+[11]RESULTADOS!$C$31</f>
        <v>0</v>
      </c>
      <c r="C28" s="66">
        <f t="shared" ref="C28:C33" si="4">+B28/B$15</f>
        <v>0</v>
      </c>
      <c r="D28" s="10">
        <f>+[11]RESULTADOS!$D$31</f>
        <v>0</v>
      </c>
      <c r="E28" s="67">
        <f t="shared" ref="E28:E33" si="5">+D28/D$15</f>
        <v>0</v>
      </c>
      <c r="F28" s="116">
        <f>+B28-D28</f>
        <v>0</v>
      </c>
      <c r="G28" s="117">
        <v>0</v>
      </c>
    </row>
    <row r="29" spans="1:7">
      <c r="A29" s="1" t="s">
        <v>107</v>
      </c>
      <c r="B29" s="70">
        <f>+[10]RESULTADOS!$C$34</f>
        <v>0</v>
      </c>
      <c r="C29" s="66">
        <f t="shared" si="4"/>
        <v>0</v>
      </c>
      <c r="D29" s="70">
        <f>+[11]RESULTADOS!$D$32</f>
        <v>0</v>
      </c>
      <c r="E29" s="66">
        <f t="shared" si="5"/>
        <v>0</v>
      </c>
      <c r="F29" s="149">
        <f>+B29-D29</f>
        <v>0</v>
      </c>
      <c r="G29" s="117">
        <v>0</v>
      </c>
    </row>
    <row r="30" spans="1:7" ht="15.75" thickBot="1">
      <c r="A30" s="1" t="s">
        <v>108</v>
      </c>
      <c r="B30" s="50">
        <f>+[11]RESULTADOS!$C$33</f>
        <v>-741523</v>
      </c>
      <c r="C30" s="160">
        <f t="shared" si="4"/>
        <v>-0.3128800911058312</v>
      </c>
      <c r="D30" s="50">
        <f>+[11]RESULTADOS!$D$33</f>
        <v>-744592</v>
      </c>
      <c r="E30" s="160">
        <f t="shared" si="5"/>
        <v>-0.33219536830984531</v>
      </c>
      <c r="F30" s="57">
        <f>+B30-D30</f>
        <v>3069</v>
      </c>
      <c r="G30" s="54">
        <f>+F30/D30</f>
        <v>-4.1217203515482304E-3</v>
      </c>
    </row>
    <row r="31" spans="1:7" ht="15.75" thickBot="1">
      <c r="A31" s="1" t="s">
        <v>40</v>
      </c>
      <c r="B31" s="70">
        <f>+[11]RESULTADOS!$C$35</f>
        <v>60746</v>
      </c>
      <c r="C31" s="119">
        <f t="shared" si="4"/>
        <v>2.563132096282222E-2</v>
      </c>
      <c r="D31" s="70">
        <f>+[11]RESULTADOS!$D$35</f>
        <v>131727</v>
      </c>
      <c r="E31" s="119">
        <f t="shared" si="5"/>
        <v>5.8769231043781019E-2</v>
      </c>
      <c r="F31" s="53">
        <f>+B31-D31</f>
        <v>-70981</v>
      </c>
      <c r="G31" s="54">
        <f>+F31/D31</f>
        <v>-0.53884928678251232</v>
      </c>
    </row>
    <row r="32" spans="1:7" s="9" customFormat="1" ht="16.5" thickBot="1">
      <c r="A32" s="5" t="s">
        <v>41</v>
      </c>
      <c r="B32" s="120">
        <f>SUM(B28:B31)</f>
        <v>-680777</v>
      </c>
      <c r="C32" s="51">
        <f t="shared" si="4"/>
        <v>-0.28724877014300898</v>
      </c>
      <c r="D32" s="48">
        <f>SUM(D29:D31)</f>
        <v>-612865</v>
      </c>
      <c r="E32" s="158">
        <f t="shared" si="5"/>
        <v>-0.2734261372660643</v>
      </c>
      <c r="F32" s="159">
        <f>+B32-D32</f>
        <v>-67912</v>
      </c>
      <c r="G32" s="121">
        <f>+F32/D32</f>
        <v>0.11081070056211401</v>
      </c>
    </row>
    <row r="33" spans="1:7" s="9" customFormat="1" ht="20.25" thickBot="1">
      <c r="A33" s="122" t="s">
        <v>42</v>
      </c>
      <c r="B33" s="123">
        <f>B25+B32</f>
        <v>-7142892</v>
      </c>
      <c r="C33" s="139">
        <f t="shared" si="4"/>
        <v>-3.0138899261642766</v>
      </c>
      <c r="D33" s="125">
        <f>D25+D32</f>
        <v>-18611</v>
      </c>
      <c r="E33" s="124">
        <f t="shared" si="5"/>
        <v>-8.3031888599589196E-3</v>
      </c>
      <c r="F33" s="123">
        <f>F25+F32</f>
        <v>-7124281</v>
      </c>
      <c r="G33" s="126">
        <f>+F33/D33</f>
        <v>382.79947342969211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5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zoomScale="75" workbookViewId="0">
      <selection sqref="A1:G1"/>
    </sheetView>
  </sheetViews>
  <sheetFormatPr baseColWidth="10" defaultRowHeight="15"/>
  <cols>
    <col min="1" max="1" width="47" style="1" customWidth="1"/>
    <col min="2" max="2" width="17.85546875" style="2" bestFit="1" customWidth="1"/>
    <col min="3" max="3" width="14" style="2" bestFit="1" customWidth="1"/>
    <col min="4" max="4" width="17.85546875" style="2" bestFit="1" customWidth="1"/>
    <col min="5" max="5" width="12.140625" style="2" bestFit="1" customWidth="1"/>
    <col min="6" max="6" width="17.140625" style="2" bestFit="1" customWidth="1"/>
    <col min="7" max="7" width="12.140625" style="3" bestFit="1" customWidth="1"/>
    <col min="8" max="16384" width="11.42578125" style="1"/>
  </cols>
  <sheetData>
    <row r="1" spans="1:7" s="9" customFormat="1" ht="20.25" customHeight="1">
      <c r="A1" s="180" t="s">
        <v>0</v>
      </c>
      <c r="B1" s="180"/>
      <c r="C1" s="180"/>
      <c r="D1" s="180"/>
      <c r="E1" s="180"/>
      <c r="F1" s="180"/>
      <c r="G1" s="180"/>
    </row>
    <row r="2" spans="1:7" s="9" customFormat="1" ht="20.25" customHeight="1">
      <c r="A2" s="181" t="s">
        <v>1</v>
      </c>
      <c r="B2" s="181"/>
      <c r="C2" s="181"/>
      <c r="D2" s="181"/>
      <c r="E2" s="181"/>
      <c r="F2" s="181"/>
      <c r="G2" s="181"/>
    </row>
    <row r="3" spans="1:7" ht="20.25" customHeight="1">
      <c r="A3" s="175" t="s">
        <v>43</v>
      </c>
      <c r="B3" s="175"/>
      <c r="C3" s="175"/>
      <c r="D3" s="175"/>
      <c r="E3" s="175"/>
      <c r="F3" s="175"/>
      <c r="G3" s="175"/>
    </row>
    <row r="4" spans="1:7" s="4" customFormat="1" ht="20.25" customHeight="1">
      <c r="A4" s="177" t="s">
        <v>109</v>
      </c>
      <c r="B4" s="177"/>
      <c r="C4" s="177"/>
      <c r="D4" s="177"/>
      <c r="E4" s="177"/>
      <c r="F4" s="177"/>
      <c r="G4" s="177"/>
    </row>
    <row r="5" spans="1:7" s="4" customFormat="1" ht="20.25" customHeight="1">
      <c r="A5" s="177" t="s">
        <v>2</v>
      </c>
      <c r="B5" s="177"/>
      <c r="C5" s="177"/>
      <c r="D5" s="177"/>
      <c r="E5" s="177"/>
      <c r="F5" s="177"/>
      <c r="G5" s="177"/>
    </row>
    <row r="6" spans="1:7" s="4" customFormat="1" ht="20.25" customHeight="1" thickBot="1">
      <c r="A6" s="29"/>
      <c r="B6" s="30"/>
      <c r="C6" s="30"/>
      <c r="D6" s="30"/>
      <c r="E6" s="30"/>
      <c r="F6" s="31"/>
      <c r="G6" s="32"/>
    </row>
    <row r="7" spans="1:7" ht="20.25" customHeight="1" thickBot="1">
      <c r="B7" s="178">
        <f>+RESULTADOS!B7</f>
        <v>44286</v>
      </c>
      <c r="C7" s="179"/>
      <c r="D7" s="178">
        <f>+RESULTADOS!D7</f>
        <v>43921</v>
      </c>
      <c r="E7" s="179"/>
      <c r="F7" s="71" t="s">
        <v>3</v>
      </c>
      <c r="G7" s="72"/>
    </row>
    <row r="8" spans="1:7" s="33" customFormat="1" ht="20.25" customHeight="1" thickBot="1">
      <c r="A8" s="7" t="s">
        <v>4</v>
      </c>
      <c r="B8" s="73" t="s">
        <v>49</v>
      </c>
      <c r="C8" s="74" t="s">
        <v>44</v>
      </c>
      <c r="D8" s="73" t="s">
        <v>49</v>
      </c>
      <c r="E8" s="74" t="s">
        <v>44</v>
      </c>
      <c r="F8" s="75" t="s">
        <v>45</v>
      </c>
      <c r="G8" s="76" t="s">
        <v>46</v>
      </c>
    </row>
    <row r="9" spans="1:7" ht="23.25" customHeight="1">
      <c r="B9" s="16"/>
      <c r="C9" s="17"/>
      <c r="D9" s="16"/>
      <c r="E9" s="17"/>
      <c r="F9" s="16"/>
      <c r="G9" s="21"/>
    </row>
    <row r="10" spans="1:7" ht="23.25" customHeight="1">
      <c r="A10" s="1" t="s">
        <v>5</v>
      </c>
      <c r="B10" s="77">
        <f>+[11]ACTIVO!$C$20</f>
        <v>13503754</v>
      </c>
      <c r="C10" s="78">
        <f t="shared" ref="C10:C20" si="0">+B10/B$20</f>
        <v>0.10113215935060947</v>
      </c>
      <c r="D10" s="77">
        <f>+[11]ACTIVO!$D$20</f>
        <v>1106361</v>
      </c>
      <c r="E10" s="78">
        <f t="shared" ref="E10:E20" si="1">+D10/D$20</f>
        <v>7.8285121235406527E-3</v>
      </c>
      <c r="F10" s="118">
        <f t="shared" ref="F10:F19" si="2">+B10-D10</f>
        <v>12397393</v>
      </c>
      <c r="G10" s="117">
        <f>+F10/D10</f>
        <v>11.205558583500322</v>
      </c>
    </row>
    <row r="11" spans="1:7">
      <c r="A11" s="1" t="s">
        <v>98</v>
      </c>
      <c r="B11" s="77">
        <f>+[11]ACTIVO!$C$21</f>
        <v>0</v>
      </c>
      <c r="C11" s="78">
        <f t="shared" si="0"/>
        <v>0</v>
      </c>
      <c r="D11" s="77">
        <f>+[11]ACTIVO!$D$21</f>
        <v>19222502</v>
      </c>
      <c r="E11" s="78">
        <f t="shared" si="1"/>
        <v>0.13601671601925996</v>
      </c>
      <c r="F11" s="149">
        <f t="shared" si="2"/>
        <v>-19222502</v>
      </c>
      <c r="G11" s="52">
        <f>+F11/D11</f>
        <v>-1</v>
      </c>
    </row>
    <row r="12" spans="1:7">
      <c r="A12" s="1" t="s">
        <v>6</v>
      </c>
      <c r="B12" s="77">
        <f>+[11]ACTIVO!$C$22</f>
        <v>945341</v>
      </c>
      <c r="C12" s="78">
        <f t="shared" si="0"/>
        <v>7.0798369588682157E-3</v>
      </c>
      <c r="D12" s="77">
        <f>+[11]ACTIVO!$D$22</f>
        <v>887161</v>
      </c>
      <c r="E12" s="78">
        <f t="shared" si="1"/>
        <v>6.2774724018945438E-3</v>
      </c>
      <c r="F12" s="118">
        <f t="shared" si="2"/>
        <v>58180</v>
      </c>
      <c r="G12" s="117">
        <f t="shared" ref="G12:G19" si="3">+F12/D12</f>
        <v>6.5579979282227238E-2</v>
      </c>
    </row>
    <row r="13" spans="1:7">
      <c r="A13" s="1" t="s">
        <v>7</v>
      </c>
      <c r="B13" s="77">
        <f>+[11]ACTIVO!$C$23</f>
        <v>70886</v>
      </c>
      <c r="C13" s="78">
        <f t="shared" si="0"/>
        <v>5.3087861699252688E-4</v>
      </c>
      <c r="D13" s="77">
        <f>+[11]ACTIVO!$D$23</f>
        <v>95846</v>
      </c>
      <c r="E13" s="78">
        <f t="shared" si="1"/>
        <v>6.7819777901867244E-4</v>
      </c>
      <c r="F13" s="149">
        <f t="shared" si="2"/>
        <v>-24960</v>
      </c>
      <c r="G13" s="52">
        <f t="shared" si="3"/>
        <v>-0.2604177534795401</v>
      </c>
    </row>
    <row r="14" spans="1:7">
      <c r="A14" s="1" t="s">
        <v>8</v>
      </c>
      <c r="B14" s="77">
        <f>+[11]ACTIVO!$C$24</f>
        <v>107288884</v>
      </c>
      <c r="C14" s="78">
        <f t="shared" si="0"/>
        <v>0.80350667771621542</v>
      </c>
      <c r="D14" s="77">
        <f>+[11]ACTIVO!$D$24</f>
        <v>100351273</v>
      </c>
      <c r="E14" s="78">
        <f t="shared" si="1"/>
        <v>0.71007669042314203</v>
      </c>
      <c r="F14" s="118">
        <f t="shared" si="2"/>
        <v>6937611</v>
      </c>
      <c r="G14" s="117">
        <f t="shared" si="3"/>
        <v>6.9133263511266071E-2</v>
      </c>
    </row>
    <row r="15" spans="1:7">
      <c r="A15" s="1" t="str">
        <f>+[10]ACTIVO!$A$29</f>
        <v>COMP. PRESUP. EGRESOS DE CAPITAL</v>
      </c>
      <c r="B15" s="142">
        <f>+[11]ACTIVO!$C$29</f>
        <v>620978</v>
      </c>
      <c r="C15" s="78">
        <f>+B15/B$20</f>
        <v>4.6506213049514059E-3</v>
      </c>
      <c r="D15" s="142">
        <f>+[11]ACTIVO!$D$29</f>
        <v>3240206</v>
      </c>
      <c r="E15" s="78">
        <f t="shared" si="1"/>
        <v>2.2927409727719221E-2</v>
      </c>
      <c r="F15" s="118"/>
      <c r="G15" s="117"/>
    </row>
    <row r="16" spans="1:7">
      <c r="A16" s="1" t="s">
        <v>100</v>
      </c>
      <c r="B16" s="77">
        <f>+[11]ACTIVO!$C$25</f>
        <v>15346</v>
      </c>
      <c r="C16" s="78">
        <f t="shared" si="0"/>
        <v>1.1492908693348923E-4</v>
      </c>
      <c r="D16" s="77">
        <f>+[11]ACTIVO!$D$25</f>
        <v>5400</v>
      </c>
      <c r="E16" s="78">
        <f t="shared" si="1"/>
        <v>3.8209920150041014E-5</v>
      </c>
      <c r="F16" s="118">
        <f>+B16-D16</f>
        <v>9946</v>
      </c>
      <c r="G16" s="117">
        <f t="shared" si="3"/>
        <v>1.8418518518518519</v>
      </c>
    </row>
    <row r="17" spans="1:7">
      <c r="A17" s="1" t="s">
        <v>9</v>
      </c>
      <c r="B17" s="77">
        <f>+[11]ACTIVO!$C$26</f>
        <v>4414741</v>
      </c>
      <c r="C17" s="78">
        <f t="shared" si="0"/>
        <v>3.306282758880745E-2</v>
      </c>
      <c r="D17" s="77">
        <f>+[11]ACTIVO!$D$26</f>
        <v>3518888</v>
      </c>
      <c r="E17" s="78">
        <f t="shared" si="1"/>
        <v>2.4899338795729174E-2</v>
      </c>
      <c r="F17" s="118">
        <f t="shared" si="2"/>
        <v>895853</v>
      </c>
      <c r="G17" s="117">
        <f t="shared" si="3"/>
        <v>0.25458411861929109</v>
      </c>
    </row>
    <row r="18" spans="1:7">
      <c r="A18" s="1" t="s">
        <v>10</v>
      </c>
      <c r="B18" s="77">
        <f>+[11]ACTIVO!$C$27</f>
        <v>6653096</v>
      </c>
      <c r="C18" s="78">
        <f t="shared" si="0"/>
        <v>4.9826290144718455E-2</v>
      </c>
      <c r="D18" s="77">
        <f>+[11]ACTIVO!$D$27</f>
        <v>12869237</v>
      </c>
      <c r="E18" s="78">
        <f t="shared" si="1"/>
        <v>9.1061577437398775E-2</v>
      </c>
      <c r="F18" s="118">
        <f t="shared" si="2"/>
        <v>-6216141</v>
      </c>
      <c r="G18" s="117">
        <f t="shared" si="3"/>
        <v>-0.48302327480642404</v>
      </c>
    </row>
    <row r="19" spans="1:7">
      <c r="A19" s="1" t="s">
        <v>11</v>
      </c>
      <c r="B19" s="77">
        <f>+[11]ACTIVO!$C$28</f>
        <v>12789</v>
      </c>
      <c r="C19" s="78">
        <f t="shared" si="0"/>
        <v>9.5779231903583582E-5</v>
      </c>
      <c r="D19" s="77">
        <f>+[11]ACTIVO!$D$28</f>
        <v>27682</v>
      </c>
      <c r="E19" s="78">
        <f t="shared" si="1"/>
        <v>1.958753721469325E-4</v>
      </c>
      <c r="F19" s="149">
        <f t="shared" si="2"/>
        <v>-14893</v>
      </c>
      <c r="G19" s="52">
        <f t="shared" si="3"/>
        <v>-0.53800303446282782</v>
      </c>
    </row>
    <row r="20" spans="1:7" s="9" customFormat="1" ht="23.25" customHeight="1" thickBot="1">
      <c r="A20" s="122" t="s">
        <v>12</v>
      </c>
      <c r="B20" s="123">
        <f>SUM(B10:B19)</f>
        <v>133525815</v>
      </c>
      <c r="C20" s="124">
        <f t="shared" si="0"/>
        <v>1</v>
      </c>
      <c r="D20" s="123">
        <f>SUM(D10:D19)</f>
        <v>141324556</v>
      </c>
      <c r="E20" s="124">
        <f t="shared" si="1"/>
        <v>1</v>
      </c>
      <c r="F20" s="123">
        <f>SUM(F10:F19)</f>
        <v>-5179513</v>
      </c>
      <c r="G20" s="138">
        <f>+F20/D20</f>
        <v>-3.6649773730759144E-2</v>
      </c>
    </row>
    <row r="21" spans="1:7" ht="25.5" customHeight="1">
      <c r="B21" s="34"/>
      <c r="C21" s="28" t="s">
        <v>13</v>
      </c>
      <c r="D21" s="34"/>
      <c r="E21" s="28" t="s">
        <v>13</v>
      </c>
      <c r="F21" s="12"/>
      <c r="G21" s="15"/>
    </row>
    <row r="22" spans="1:7" ht="15.75">
      <c r="A22" s="35" t="s">
        <v>14</v>
      </c>
      <c r="B22" s="12"/>
      <c r="C22" s="11" t="s">
        <v>13</v>
      </c>
      <c r="D22" s="12"/>
      <c r="E22" s="11" t="s">
        <v>13</v>
      </c>
      <c r="F22" s="12"/>
      <c r="G22" s="15"/>
    </row>
    <row r="23" spans="1:7" ht="15.75">
      <c r="A23" s="35" t="s">
        <v>15</v>
      </c>
      <c r="B23" s="12"/>
      <c r="C23" s="11" t="s">
        <v>13</v>
      </c>
      <c r="D23" s="12"/>
      <c r="E23" s="11" t="s">
        <v>13</v>
      </c>
      <c r="F23" s="12"/>
      <c r="G23" s="15"/>
    </row>
    <row r="24" spans="1:7">
      <c r="A24" s="4" t="s">
        <v>16</v>
      </c>
      <c r="B24" s="65">
        <f>+'[11]PASIVO-PATRI'!$C$14</f>
        <v>1076461</v>
      </c>
      <c r="C24" s="67">
        <f>+B24/B$20</f>
        <v>8.0618193568037753E-3</v>
      </c>
      <c r="D24" s="65">
        <f>+'[11]PASIVO-PATRI'!$D$14</f>
        <v>1166437</v>
      </c>
      <c r="E24" s="67">
        <f>+D24/D$20</f>
        <v>8.2536045611209981E-3</v>
      </c>
      <c r="F24" s="79">
        <f t="shared" ref="F24:F38" si="4">+B24-D24</f>
        <v>-89976</v>
      </c>
      <c r="G24" s="52">
        <f t="shared" ref="G24:G38" si="5">+F24/D24</f>
        <v>-7.713747077638998E-2</v>
      </c>
    </row>
    <row r="25" spans="1:7">
      <c r="A25" s="4" t="s">
        <v>17</v>
      </c>
      <c r="B25" s="65">
        <f>+'[11]PASIVO-PATRI'!$C$15</f>
        <v>213829</v>
      </c>
      <c r="C25" s="78">
        <f>+B25/B$20</f>
        <v>1.601405690727295E-3</v>
      </c>
      <c r="D25" s="65">
        <f>+'[11]PASIVO-PATRI'!$D$15</f>
        <v>426539</v>
      </c>
      <c r="E25" s="78">
        <f>+D25/D$20</f>
        <v>3.0181520612737674E-3</v>
      </c>
      <c r="F25" s="142">
        <f>+B25-D25</f>
        <v>-212710</v>
      </c>
      <c r="G25" s="52">
        <f>+F25/D25</f>
        <v>-0.49868827938359683</v>
      </c>
    </row>
    <row r="26" spans="1:7" ht="15.75" thickBot="1">
      <c r="A26" s="4" t="str">
        <f>+'[10]PASIVO-PATRI'!$A$16</f>
        <v>COLOC. FORM. POR GIRAR</v>
      </c>
      <c r="B26" s="65">
        <f>+'[11]PASIVO-PATRI'!$C$16</f>
        <v>620978</v>
      </c>
      <c r="C26" s="67">
        <f>+B26/B$20</f>
        <v>4.6506213049514059E-3</v>
      </c>
      <c r="D26" s="65">
        <f>+'[11]PASIVO-PATRI'!$D$16</f>
        <v>3240206</v>
      </c>
      <c r="E26" s="67">
        <f>+D26/D$20</f>
        <v>2.2927409727719221E-2</v>
      </c>
      <c r="F26" s="79">
        <f t="shared" si="4"/>
        <v>-2619228</v>
      </c>
      <c r="G26" s="52">
        <f t="shared" si="5"/>
        <v>-0.80835230846433836</v>
      </c>
    </row>
    <row r="27" spans="1:7" ht="20.25" thickBot="1">
      <c r="A27" s="5" t="s">
        <v>18</v>
      </c>
      <c r="B27" s="136">
        <f>SUM(B24:B26)</f>
        <v>1911268</v>
      </c>
      <c r="C27" s="145">
        <f>+B27/B$20</f>
        <v>1.4313846352482477E-2</v>
      </c>
      <c r="D27" s="136">
        <f>SUM(D24:D26)</f>
        <v>4833182</v>
      </c>
      <c r="E27" s="47">
        <f>+D27/D$20</f>
        <v>3.4199166350113989E-2</v>
      </c>
      <c r="F27" s="146">
        <f t="shared" si="4"/>
        <v>-2921914</v>
      </c>
      <c r="G27" s="168">
        <f t="shared" si="5"/>
        <v>-0.60455285979298934</v>
      </c>
    </row>
    <row r="28" spans="1:7" ht="15.75">
      <c r="A28" s="35" t="s">
        <v>19</v>
      </c>
      <c r="B28" s="10" t="s">
        <v>13</v>
      </c>
      <c r="C28" s="11" t="s">
        <v>13</v>
      </c>
      <c r="D28" s="10" t="s">
        <v>13</v>
      </c>
      <c r="E28" s="11" t="s">
        <v>13</v>
      </c>
      <c r="F28" s="12" t="s">
        <v>13</v>
      </c>
      <c r="G28" s="15" t="s">
        <v>13</v>
      </c>
    </row>
    <row r="29" spans="1:7">
      <c r="A29" s="4" t="s">
        <v>20</v>
      </c>
      <c r="B29" s="65">
        <f>+'[11]PASIVO-PATRI'!$C$19</f>
        <v>124715741</v>
      </c>
      <c r="C29" s="67">
        <f t="shared" ref="C29:C38" si="6">+B29/B$20</f>
        <v>0.93401969499306181</v>
      </c>
      <c r="D29" s="65">
        <f>+'[11]PASIVO-PATRI'!$D$19</f>
        <v>119781153</v>
      </c>
      <c r="E29" s="67">
        <f t="shared" ref="E29:E38" si="7">+D29/D$20</f>
        <v>0.84756079474256407</v>
      </c>
      <c r="F29" s="79">
        <f t="shared" si="4"/>
        <v>4934588</v>
      </c>
      <c r="G29" s="117">
        <f t="shared" si="5"/>
        <v>4.1196698114936328E-2</v>
      </c>
    </row>
    <row r="30" spans="1:7">
      <c r="A30" s="1" t="s">
        <v>21</v>
      </c>
      <c r="B30" s="65">
        <f>+'[11]PASIVO-PATRI'!$C$20</f>
        <v>38867049</v>
      </c>
      <c r="C30" s="67">
        <f t="shared" si="6"/>
        <v>0.29108265693791124</v>
      </c>
      <c r="D30" s="65">
        <f>+'[11]PASIVO-PATRI'!$D$20</f>
        <v>38865110</v>
      </c>
      <c r="E30" s="67">
        <f t="shared" si="7"/>
        <v>0.27500606476343714</v>
      </c>
      <c r="F30" s="79">
        <f t="shared" si="4"/>
        <v>1939</v>
      </c>
      <c r="G30" s="117">
        <f t="shared" si="5"/>
        <v>4.9890505906197101E-5</v>
      </c>
    </row>
    <row r="31" spans="1:7">
      <c r="A31" s="4" t="s">
        <v>22</v>
      </c>
      <c r="B31" s="65">
        <f>+'[6]PASIVO-PATRI'!$C$19</f>
        <v>70242</v>
      </c>
      <c r="C31" s="67">
        <f t="shared" si="6"/>
        <v>5.2605557958960969E-4</v>
      </c>
      <c r="D31" s="65">
        <f>+'[7]PASIVO-PATRI'!$D$19</f>
        <v>70242</v>
      </c>
      <c r="E31" s="67">
        <f t="shared" si="7"/>
        <v>4.9702615021836685E-4</v>
      </c>
      <c r="F31" s="79">
        <f t="shared" si="4"/>
        <v>0</v>
      </c>
      <c r="G31" s="117">
        <f t="shared" si="5"/>
        <v>0</v>
      </c>
    </row>
    <row r="32" spans="1:7">
      <c r="A32" s="4" t="s">
        <v>23</v>
      </c>
      <c r="B32" s="65">
        <f>+'[5]PASIVO-PATRI'!$C$20</f>
        <v>1251912</v>
      </c>
      <c r="C32" s="67">
        <f t="shared" si="6"/>
        <v>9.3758049707466685E-3</v>
      </c>
      <c r="D32" s="65">
        <f>+'[4]PASIVO-PATRI'!$D$23</f>
        <v>1251912</v>
      </c>
      <c r="E32" s="67">
        <f t="shared" si="7"/>
        <v>8.8584180657181755E-3</v>
      </c>
      <c r="F32" s="79">
        <f t="shared" si="4"/>
        <v>0</v>
      </c>
      <c r="G32" s="117">
        <f t="shared" si="5"/>
        <v>0</v>
      </c>
    </row>
    <row r="33" spans="1:7">
      <c r="A33" s="4" t="s">
        <v>24</v>
      </c>
      <c r="B33" s="65">
        <f>+'[11]PASIVO-PATRI'!$C$23</f>
        <v>242559</v>
      </c>
      <c r="C33" s="67">
        <f t="shared" si="6"/>
        <v>1.8165700767301064E-3</v>
      </c>
      <c r="D33" s="65">
        <f>+'[11]PASIVO-PATRI'!$D$23</f>
        <v>242513</v>
      </c>
      <c r="E33" s="67">
        <f t="shared" si="7"/>
        <v>1.7160004380272031E-3</v>
      </c>
      <c r="F33" s="118">
        <f t="shared" si="4"/>
        <v>46</v>
      </c>
      <c r="G33" s="117">
        <f t="shared" si="5"/>
        <v>1.8968055320745691E-4</v>
      </c>
    </row>
    <row r="34" spans="1:7">
      <c r="A34" s="4" t="s">
        <v>101</v>
      </c>
      <c r="B34" s="65">
        <f>+'[9]PASIVO-PATRI'!$C$22</f>
        <v>-22664417</v>
      </c>
      <c r="C34" s="55">
        <f t="shared" si="6"/>
        <v>-0.16973809146942859</v>
      </c>
      <c r="D34" s="147">
        <f>+'[9]PASIVO-PATRI'!$D$22</f>
        <v>-22664417</v>
      </c>
      <c r="E34" s="55">
        <f t="shared" si="7"/>
        <v>-0.16037140070689485</v>
      </c>
      <c r="F34" s="58">
        <f t="shared" si="4"/>
        <v>0</v>
      </c>
      <c r="G34" s="117">
        <f t="shared" si="5"/>
        <v>0</v>
      </c>
    </row>
    <row r="35" spans="1:7">
      <c r="A35" s="4" t="s">
        <v>99</v>
      </c>
      <c r="B35" s="10">
        <f>+'[11]PASIVO-PATRI'!$C$24</f>
        <v>-3725647</v>
      </c>
      <c r="C35" s="55">
        <f t="shared" si="6"/>
        <v>-2.7902072719046874E-2</v>
      </c>
      <c r="D35" s="10">
        <f>+'[11]PASIVO-PATRI'!$D$24</f>
        <v>-1036528</v>
      </c>
      <c r="E35" s="56">
        <f t="shared" si="7"/>
        <v>-7.3343800209780948E-3</v>
      </c>
      <c r="F35" s="57">
        <f t="shared" si="4"/>
        <v>-2689119</v>
      </c>
      <c r="G35" s="52">
        <f t="shared" si="5"/>
        <v>2.5943524921661547</v>
      </c>
    </row>
    <row r="36" spans="1:7" ht="15.75" thickBot="1">
      <c r="A36" s="1" t="s">
        <v>25</v>
      </c>
      <c r="B36" s="65">
        <f>+'[11]PASIVO-PATRI'!$C$26</f>
        <v>-7142892</v>
      </c>
      <c r="C36" s="80">
        <f t="shared" si="6"/>
        <v>-5.3494464722046442E-2</v>
      </c>
      <c r="D36" s="65">
        <f>+'[11]PASIVO-PATRI'!$D$26</f>
        <v>-18611</v>
      </c>
      <c r="E36" s="80">
        <f t="shared" si="7"/>
        <v>-1.3168978220600246E-4</v>
      </c>
      <c r="F36" s="79">
        <f t="shared" si="4"/>
        <v>-7124281</v>
      </c>
      <c r="G36" s="52">
        <f t="shared" si="5"/>
        <v>382.79947342969211</v>
      </c>
    </row>
    <row r="37" spans="1:7" ht="16.5" thickBot="1">
      <c r="A37" s="5" t="s">
        <v>26</v>
      </c>
      <c r="B37" s="41">
        <f>SUM(B29:B36)</f>
        <v>131614547</v>
      </c>
      <c r="C37" s="43">
        <f t="shared" si="6"/>
        <v>0.98568615364751755</v>
      </c>
      <c r="D37" s="41">
        <f>SUM(D29:D36)</f>
        <v>136491374</v>
      </c>
      <c r="E37" s="43">
        <f t="shared" si="7"/>
        <v>0.965800833649886</v>
      </c>
      <c r="F37" s="41">
        <f t="shared" si="4"/>
        <v>-4876827</v>
      </c>
      <c r="G37" s="44">
        <f t="shared" si="5"/>
        <v>-3.5729928251729666E-2</v>
      </c>
    </row>
    <row r="38" spans="1:7" ht="21.75" customHeight="1" thickBot="1">
      <c r="A38" s="122" t="s">
        <v>27</v>
      </c>
      <c r="B38" s="127">
        <f>+B37+B27</f>
        <v>133525815</v>
      </c>
      <c r="C38" s="128">
        <f t="shared" si="6"/>
        <v>1</v>
      </c>
      <c r="D38" s="127">
        <f>+D37+D27</f>
        <v>141324556</v>
      </c>
      <c r="E38" s="129">
        <f t="shared" si="7"/>
        <v>1</v>
      </c>
      <c r="F38" s="130">
        <f t="shared" si="4"/>
        <v>-7798741</v>
      </c>
      <c r="G38" s="169">
        <f t="shared" si="5"/>
        <v>-5.5183198311268708E-2</v>
      </c>
    </row>
    <row r="39" spans="1:7" s="9" customFormat="1" ht="23.25" customHeight="1" thickBot="1">
      <c r="A39" s="5"/>
      <c r="B39" s="136"/>
      <c r="C39" s="127"/>
      <c r="D39" s="136"/>
      <c r="E39" s="42"/>
      <c r="F39" s="150"/>
      <c r="G39" s="151"/>
    </row>
    <row r="40" spans="1:7">
      <c r="B40" s="22"/>
      <c r="C40" s="22"/>
      <c r="D40" s="22"/>
      <c r="E40" s="22"/>
      <c r="F40" s="22"/>
      <c r="G40" s="22"/>
    </row>
    <row r="41" spans="1:7">
      <c r="B41" s="2" t="s">
        <v>13</v>
      </c>
      <c r="D41" s="2" t="s">
        <v>13</v>
      </c>
    </row>
  </sheetData>
  <mergeCells count="7">
    <mergeCell ref="D7:E7"/>
    <mergeCell ref="B7:C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78740157480314965" right="0.78740157480314965" top="0.15748031496062992" bottom="0.98425196850393704" header="0.27559055118110237" footer="0.51181102362204722"/>
  <pageSetup scale="65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workbookViewId="0">
      <selection sqref="A1:I1"/>
    </sheetView>
  </sheetViews>
  <sheetFormatPr baseColWidth="10" defaultRowHeight="12.75"/>
  <cols>
    <col min="1" max="1" width="51.85546875" style="22" customWidth="1"/>
    <col min="2" max="2" width="11.140625" style="22" bestFit="1" customWidth="1"/>
    <col min="3" max="3" width="0.7109375" style="22" customWidth="1"/>
    <col min="4" max="4" width="10.28515625" style="22" customWidth="1"/>
    <col min="5" max="5" width="12" style="22" customWidth="1"/>
    <col min="6" max="6" width="0.5703125" style="22" customWidth="1"/>
    <col min="7" max="7" width="9.5703125" style="22" customWidth="1"/>
    <col min="8" max="8" width="10.7109375" style="22" bestFit="1" customWidth="1"/>
    <col min="9" max="9" width="10.28515625" style="22" bestFit="1" customWidth="1"/>
    <col min="10" max="16384" width="11.42578125" style="22"/>
  </cols>
  <sheetData>
    <row r="1" spans="1:9" ht="18">
      <c r="A1" s="184" t="s">
        <v>0</v>
      </c>
      <c r="B1" s="184"/>
      <c r="C1" s="184"/>
      <c r="D1" s="184"/>
      <c r="E1" s="184"/>
      <c r="F1" s="184"/>
      <c r="G1" s="184"/>
      <c r="H1" s="184"/>
      <c r="I1" s="184"/>
    </row>
    <row r="2" spans="1:9" ht="18">
      <c r="A2" s="185" t="s">
        <v>1</v>
      </c>
      <c r="B2" s="185"/>
      <c r="C2" s="185"/>
      <c r="D2" s="185"/>
      <c r="E2" s="185"/>
      <c r="F2" s="185"/>
      <c r="G2" s="185"/>
      <c r="H2" s="185"/>
      <c r="I2" s="185"/>
    </row>
    <row r="3" spans="1:9" ht="15">
      <c r="A3" s="186" t="s">
        <v>58</v>
      </c>
      <c r="B3" s="186"/>
      <c r="C3" s="186"/>
      <c r="D3" s="186"/>
      <c r="E3" s="186"/>
      <c r="F3" s="186"/>
      <c r="G3" s="186"/>
      <c r="H3" s="186"/>
      <c r="I3" s="186"/>
    </row>
    <row r="4" spans="1:9" ht="15.75">
      <c r="A4" s="187" t="str">
        <f>+balance!A4</f>
        <v>(con cifras comparativas al  31 de marzo del  2021 y 2020)</v>
      </c>
      <c r="B4" s="187"/>
      <c r="C4" s="187"/>
      <c r="D4" s="187"/>
      <c r="E4" s="187"/>
      <c r="F4" s="187"/>
      <c r="G4" s="187"/>
      <c r="H4" s="187"/>
      <c r="I4" s="187"/>
    </row>
    <row r="5" spans="1:9" ht="16.5" thickBot="1">
      <c r="A5" s="187" t="s">
        <v>2</v>
      </c>
      <c r="B5" s="187"/>
      <c r="C5" s="187"/>
      <c r="D5" s="187"/>
      <c r="E5" s="187"/>
      <c r="F5" s="187"/>
      <c r="G5" s="187"/>
      <c r="H5" s="187"/>
      <c r="I5" s="187"/>
    </row>
    <row r="6" spans="1:9" ht="13.5" thickBot="1">
      <c r="B6" s="81"/>
      <c r="C6" s="81"/>
      <c r="D6" s="81"/>
      <c r="E6" s="81"/>
      <c r="F6" s="82"/>
      <c r="G6" s="82"/>
      <c r="H6" s="182" t="s">
        <v>104</v>
      </c>
      <c r="I6" s="183"/>
    </row>
    <row r="7" spans="1:9" ht="13.5" thickBot="1">
      <c r="A7" s="23" t="s">
        <v>50</v>
      </c>
      <c r="B7" s="83">
        <f>+RESULTADOS!B7</f>
        <v>44286</v>
      </c>
      <c r="C7" s="84"/>
      <c r="D7" s="84"/>
      <c r="E7" s="83">
        <f>+RESULTADOS!D7</f>
        <v>43921</v>
      </c>
      <c r="F7" s="85"/>
      <c r="G7" s="85"/>
      <c r="H7" s="86" t="s">
        <v>69</v>
      </c>
      <c r="I7" s="87" t="s">
        <v>46</v>
      </c>
    </row>
    <row r="8" spans="1:9">
      <c r="A8" s="22" t="s">
        <v>96</v>
      </c>
      <c r="B8" s="88">
        <f>+balance!B20</f>
        <v>133525815</v>
      </c>
      <c r="C8" s="81"/>
      <c r="D8" s="81"/>
      <c r="E8" s="88">
        <f>+balance!D20</f>
        <v>141324556</v>
      </c>
      <c r="F8" s="89"/>
      <c r="G8" s="89"/>
      <c r="H8" s="170">
        <f>+B8-E8</f>
        <v>-7798741</v>
      </c>
      <c r="I8" s="171">
        <f t="shared" ref="I8:I14" si="0">+H8/E8</f>
        <v>-5.5183198311268708E-2</v>
      </c>
    </row>
    <row r="9" spans="1:9">
      <c r="A9" s="22" t="s">
        <v>97</v>
      </c>
      <c r="B9" s="88">
        <f>+balance!B27</f>
        <v>1911268</v>
      </c>
      <c r="C9" s="89" t="s">
        <v>13</v>
      </c>
      <c r="D9" s="89"/>
      <c r="E9" s="88">
        <f>+balance!D27</f>
        <v>4833182</v>
      </c>
      <c r="F9" s="89" t="s">
        <v>13</v>
      </c>
      <c r="G9" s="89"/>
      <c r="H9" s="131">
        <f t="shared" ref="H9:H30" si="1">+B9-E9</f>
        <v>-2921914</v>
      </c>
      <c r="I9" s="132">
        <f t="shared" si="0"/>
        <v>-0.60455285979298934</v>
      </c>
    </row>
    <row r="10" spans="1:9">
      <c r="A10" s="22" t="s">
        <v>51</v>
      </c>
      <c r="B10" s="88">
        <f>+balance!B37</f>
        <v>131614547</v>
      </c>
      <c r="C10" s="81"/>
      <c r="D10" s="81"/>
      <c r="E10" s="88">
        <f>+balance!D37</f>
        <v>136491374</v>
      </c>
      <c r="F10" s="89"/>
      <c r="G10" s="89"/>
      <c r="H10" s="90">
        <f t="shared" si="1"/>
        <v>-4876827</v>
      </c>
      <c r="I10" s="91">
        <f t="shared" si="0"/>
        <v>-3.5729928251729666E-2</v>
      </c>
    </row>
    <row r="11" spans="1:9">
      <c r="A11" s="22" t="s">
        <v>63</v>
      </c>
      <c r="B11" s="88">
        <f>+balance!B29</f>
        <v>124715741</v>
      </c>
      <c r="C11" s="81"/>
      <c r="D11" s="81"/>
      <c r="E11" s="88">
        <f>+balance!D29</f>
        <v>119781153</v>
      </c>
      <c r="F11" s="89"/>
      <c r="G11" s="89"/>
      <c r="H11" s="90">
        <f t="shared" si="1"/>
        <v>4934588</v>
      </c>
      <c r="I11" s="91">
        <f t="shared" si="0"/>
        <v>4.1196698114936328E-2</v>
      </c>
    </row>
    <row r="12" spans="1:9">
      <c r="A12" s="22" t="s">
        <v>52</v>
      </c>
      <c r="B12" s="88">
        <f>+balance!B10+balance!B11+balance!B14</f>
        <v>120792638</v>
      </c>
      <c r="C12" s="81" t="s">
        <v>13</v>
      </c>
      <c r="D12" s="81"/>
      <c r="E12" s="88">
        <f>+balance!D10+balance!D11+balance!D14</f>
        <v>120680136</v>
      </c>
      <c r="F12" s="81" t="s">
        <v>13</v>
      </c>
      <c r="G12" s="81"/>
      <c r="H12" s="90">
        <f t="shared" si="1"/>
        <v>112502</v>
      </c>
      <c r="I12" s="91">
        <f t="shared" si="0"/>
        <v>9.3223295671459965E-4</v>
      </c>
    </row>
    <row r="13" spans="1:9">
      <c r="A13" s="22" t="s">
        <v>90</v>
      </c>
      <c r="B13" s="88">
        <f>+B15+B17+B22</f>
        <v>118460069</v>
      </c>
      <c r="C13" s="89" t="s">
        <v>13</v>
      </c>
      <c r="D13" s="89"/>
      <c r="E13" s="88">
        <f>+E15+E17+E22</f>
        <v>117215220</v>
      </c>
      <c r="F13" s="89" t="s">
        <v>13</v>
      </c>
      <c r="G13" s="89"/>
      <c r="H13" s="90">
        <f>+B13-E13</f>
        <v>1244849</v>
      </c>
      <c r="I13" s="91">
        <f t="shared" si="0"/>
        <v>1.0620199322238188E-2</v>
      </c>
    </row>
    <row r="14" spans="1:9">
      <c r="A14" s="22" t="s">
        <v>78</v>
      </c>
      <c r="B14" s="88">
        <f>+balance!B10</f>
        <v>13503754</v>
      </c>
      <c r="C14" s="92">
        <v>6562414</v>
      </c>
      <c r="D14" s="89"/>
      <c r="E14" s="88">
        <f>+balance!D10</f>
        <v>1106361</v>
      </c>
      <c r="F14" s="92">
        <v>1160378</v>
      </c>
      <c r="G14" s="93"/>
      <c r="H14" s="90">
        <f>+B14-E14</f>
        <v>12397393</v>
      </c>
      <c r="I14" s="91">
        <f t="shared" si="0"/>
        <v>11.205558583500322</v>
      </c>
    </row>
    <row r="15" spans="1:9">
      <c r="A15" s="22" t="s">
        <v>79</v>
      </c>
      <c r="B15" s="88">
        <f>(+B14+C14)/2</f>
        <v>10033084</v>
      </c>
      <c r="C15" s="89" t="s">
        <v>13</v>
      </c>
      <c r="D15" s="89"/>
      <c r="E15" s="88">
        <f>(+E14+F14)/2</f>
        <v>1133369.5</v>
      </c>
      <c r="F15" s="94" t="s">
        <v>13</v>
      </c>
      <c r="G15" s="94"/>
      <c r="H15" s="90">
        <f t="shared" ref="H15:H21" si="2">+B15-E15</f>
        <v>8899714.5</v>
      </c>
      <c r="I15" s="91">
        <f t="shared" ref="I15:I20" si="3">+H15/E15</f>
        <v>7.8524386795303736</v>
      </c>
    </row>
    <row r="16" spans="1:9">
      <c r="A16" s="22" t="s">
        <v>80</v>
      </c>
      <c r="B16" s="88">
        <f>+balance!B14</f>
        <v>107288884</v>
      </c>
      <c r="C16" s="92">
        <v>109565086</v>
      </c>
      <c r="D16" s="81"/>
      <c r="E16" s="88">
        <f>+balance!D14</f>
        <v>100351273</v>
      </c>
      <c r="F16" s="92">
        <v>101676426</v>
      </c>
      <c r="G16" s="93"/>
      <c r="H16" s="90">
        <f t="shared" si="2"/>
        <v>6937611</v>
      </c>
      <c r="I16" s="91">
        <f t="shared" si="3"/>
        <v>6.9133263511266071E-2</v>
      </c>
    </row>
    <row r="17" spans="1:9">
      <c r="A17" s="22" t="s">
        <v>71</v>
      </c>
      <c r="B17" s="88">
        <f>(+B16+C16)/2</f>
        <v>108426985</v>
      </c>
      <c r="C17" s="81"/>
      <c r="D17" s="81"/>
      <c r="E17" s="88">
        <f>(+E16+F16)/2</f>
        <v>101013849.5</v>
      </c>
      <c r="F17" s="93" t="s">
        <v>13</v>
      </c>
      <c r="G17" s="93"/>
      <c r="H17" s="90">
        <f t="shared" si="2"/>
        <v>7413135.5</v>
      </c>
      <c r="I17" s="91">
        <f t="shared" si="3"/>
        <v>7.3387318042958061E-2</v>
      </c>
    </row>
    <row r="18" spans="1:9">
      <c r="A18" s="22" t="s">
        <v>81</v>
      </c>
      <c r="B18" s="90">
        <f>+'[8]NOTA 7'!$B$6</f>
        <v>126380596</v>
      </c>
      <c r="C18" s="167">
        <v>155124255</v>
      </c>
      <c r="D18" s="81"/>
      <c r="E18" s="88">
        <f>+'[8]NOTA 7'!$C$6</f>
        <v>114470002</v>
      </c>
      <c r="F18" s="93">
        <v>122218603</v>
      </c>
      <c r="G18" s="93"/>
      <c r="H18" s="90">
        <f t="shared" si="2"/>
        <v>11910594</v>
      </c>
      <c r="I18" s="91">
        <f>+H18/E18</f>
        <v>0.10404991519088119</v>
      </c>
    </row>
    <row r="19" spans="1:9">
      <c r="A19" s="22" t="s">
        <v>72</v>
      </c>
      <c r="B19" s="88">
        <f>(+B18+C18)/2</f>
        <v>140752425.5</v>
      </c>
      <c r="C19" s="81"/>
      <c r="D19" s="81"/>
      <c r="E19" s="88">
        <f>(+E18+F18)/2</f>
        <v>118344302.5</v>
      </c>
      <c r="F19" s="95" t="s">
        <v>13</v>
      </c>
      <c r="G19" s="95"/>
      <c r="H19" s="90">
        <f t="shared" si="2"/>
        <v>22408123</v>
      </c>
      <c r="I19" s="91">
        <f t="shared" si="3"/>
        <v>0.18934686779703652</v>
      </c>
    </row>
    <row r="20" spans="1:9">
      <c r="A20" s="22" t="s">
        <v>103</v>
      </c>
      <c r="B20" s="88">
        <f>+B18-B16</f>
        <v>19091712</v>
      </c>
      <c r="C20" s="81"/>
      <c r="D20" s="81"/>
      <c r="E20" s="88">
        <f>+E18-E16</f>
        <v>14118729</v>
      </c>
      <c r="F20" s="93" t="s">
        <v>13</v>
      </c>
      <c r="G20" s="93"/>
      <c r="H20" s="90">
        <f t="shared" si="2"/>
        <v>4972983</v>
      </c>
      <c r="I20" s="91">
        <f t="shared" si="3"/>
        <v>0.35222596878231743</v>
      </c>
    </row>
    <row r="21" spans="1:9">
      <c r="A21" s="22" t="s">
        <v>82</v>
      </c>
      <c r="B21" s="88">
        <f>+balance!B11</f>
        <v>0</v>
      </c>
      <c r="C21" s="92">
        <v>0</v>
      </c>
      <c r="D21" s="81"/>
      <c r="E21" s="88">
        <f>+balance!D11</f>
        <v>19222502</v>
      </c>
      <c r="F21" s="92">
        <v>10913500</v>
      </c>
      <c r="G21" s="93"/>
      <c r="H21" s="131">
        <f t="shared" si="2"/>
        <v>-19222502</v>
      </c>
      <c r="I21" s="132">
        <v>0</v>
      </c>
    </row>
    <row r="22" spans="1:9">
      <c r="A22" s="22" t="s">
        <v>73</v>
      </c>
      <c r="B22" s="88">
        <f>(+B21+C21)/2</f>
        <v>0</v>
      </c>
      <c r="C22" s="81"/>
      <c r="D22" s="81"/>
      <c r="E22" s="88">
        <f>(+E21+F21)/2</f>
        <v>15068001</v>
      </c>
      <c r="F22" s="93"/>
      <c r="G22" s="93"/>
      <c r="H22" s="131">
        <f t="shared" si="1"/>
        <v>-15068001</v>
      </c>
      <c r="I22" s="132">
        <v>0</v>
      </c>
    </row>
    <row r="23" spans="1:9">
      <c r="A23" s="22" t="s">
        <v>74</v>
      </c>
      <c r="B23" s="88">
        <f>+B22+B15</f>
        <v>10033084</v>
      </c>
      <c r="C23" s="81"/>
      <c r="D23" s="81"/>
      <c r="E23" s="88">
        <f>+E22+E15</f>
        <v>16201370.5</v>
      </c>
      <c r="F23" s="89"/>
      <c r="G23" s="89"/>
      <c r="H23" s="131">
        <f t="shared" si="1"/>
        <v>-6168286.5</v>
      </c>
      <c r="I23" s="132">
        <f t="shared" ref="I23:I30" si="4">+H23/E23</f>
        <v>-0.38072621695800363</v>
      </c>
    </row>
    <row r="24" spans="1:9">
      <c r="A24" s="22" t="s">
        <v>59</v>
      </c>
      <c r="B24" s="88">
        <f>+RESULTADOS!B15</f>
        <v>2369991</v>
      </c>
      <c r="C24" s="89"/>
      <c r="D24" s="89"/>
      <c r="E24" s="88">
        <f>+RESULTADOS!D15</f>
        <v>2241428</v>
      </c>
      <c r="F24" s="89"/>
      <c r="G24" s="89"/>
      <c r="H24" s="90">
        <f t="shared" si="1"/>
        <v>128563</v>
      </c>
      <c r="I24" s="91">
        <f t="shared" si="4"/>
        <v>5.7357630938847916E-2</v>
      </c>
    </row>
    <row r="25" spans="1:9">
      <c r="A25" s="22" t="s">
        <v>62</v>
      </c>
      <c r="B25" s="88">
        <f>+RESULTADOS!B11</f>
        <v>2329826</v>
      </c>
      <c r="C25" s="81"/>
      <c r="D25" s="81"/>
      <c r="E25" s="88">
        <f>+RESULTADOS!D11</f>
        <v>2106432</v>
      </c>
      <c r="F25" s="89"/>
      <c r="G25" s="89"/>
      <c r="H25" s="90">
        <f t="shared" si="1"/>
        <v>223394</v>
      </c>
      <c r="I25" s="91">
        <f t="shared" si="4"/>
        <v>0.10605326922492632</v>
      </c>
    </row>
    <row r="26" spans="1:9">
      <c r="A26" s="22" t="s">
        <v>68</v>
      </c>
      <c r="B26" s="88">
        <f>+RESULTADOS!B12</f>
        <v>0</v>
      </c>
      <c r="C26" s="81"/>
      <c r="D26" s="81"/>
      <c r="E26" s="88">
        <f>+RESULTADOS!D12</f>
        <v>95577</v>
      </c>
      <c r="F26" s="89"/>
      <c r="G26" s="89"/>
      <c r="H26" s="131">
        <f t="shared" si="1"/>
        <v>-95577</v>
      </c>
      <c r="I26" s="132">
        <f t="shared" si="4"/>
        <v>-1</v>
      </c>
    </row>
    <row r="27" spans="1:9">
      <c r="A27" s="22" t="s">
        <v>88</v>
      </c>
      <c r="B27" s="88">
        <f>+RESULTADOS!B13</f>
        <v>40165</v>
      </c>
      <c r="C27" s="81"/>
      <c r="D27" s="81"/>
      <c r="E27" s="88">
        <f>+RESULTADOS!D13</f>
        <v>39419</v>
      </c>
      <c r="F27" s="89"/>
      <c r="G27" s="89"/>
      <c r="H27" s="90">
        <f>+B27-E27</f>
        <v>746</v>
      </c>
      <c r="I27" s="91">
        <f t="shared" si="4"/>
        <v>1.8924883939217128E-2</v>
      </c>
    </row>
    <row r="28" spans="1:9">
      <c r="A28" s="22" t="s">
        <v>70</v>
      </c>
      <c r="B28" s="88">
        <f>+caja!B27</f>
        <v>565231</v>
      </c>
      <c r="C28" s="81"/>
      <c r="D28" s="81"/>
      <c r="E28" s="88">
        <f>+caja!D27</f>
        <v>631163</v>
      </c>
      <c r="F28" s="89"/>
      <c r="G28" s="89"/>
      <c r="H28" s="131">
        <f>+B28-E28</f>
        <v>-65932</v>
      </c>
      <c r="I28" s="132">
        <f t="shared" si="4"/>
        <v>-0.10446112969232987</v>
      </c>
    </row>
    <row r="29" spans="1:9">
      <c r="A29" s="22" t="s">
        <v>89</v>
      </c>
      <c r="B29" s="88">
        <f>+RESULTADOS!B19+RESULTADOS!B20</f>
        <v>1802285</v>
      </c>
      <c r="C29" s="89"/>
      <c r="D29" s="89"/>
      <c r="E29" s="88">
        <f>+RESULTADOS!D19+RESULTADOS!D20</f>
        <v>1603741</v>
      </c>
      <c r="F29" s="89"/>
      <c r="G29" s="89"/>
      <c r="H29" s="90">
        <f t="shared" si="1"/>
        <v>198544</v>
      </c>
      <c r="I29" s="91">
        <f t="shared" si="4"/>
        <v>0.12380053886506612</v>
      </c>
    </row>
    <row r="30" spans="1:9" ht="13.5" thickBot="1">
      <c r="A30" s="22" t="s">
        <v>94</v>
      </c>
      <c r="B30" s="140">
        <f>+RESULTADOS!B33</f>
        <v>-7142892</v>
      </c>
      <c r="C30" s="81"/>
      <c r="D30" s="81"/>
      <c r="E30" s="140">
        <f>+RESULTADOS!D33</f>
        <v>-18611</v>
      </c>
      <c r="F30" s="89"/>
      <c r="G30" s="89"/>
      <c r="H30" s="161">
        <f t="shared" si="1"/>
        <v>-7124281</v>
      </c>
      <c r="I30" s="133">
        <f t="shared" si="4"/>
        <v>382.79947342969211</v>
      </c>
    </row>
    <row r="31" spans="1:9">
      <c r="B31" s="89"/>
      <c r="C31" s="81"/>
      <c r="D31" s="81"/>
      <c r="E31" s="89"/>
      <c r="F31" s="89"/>
      <c r="G31" s="89"/>
      <c r="H31" s="81"/>
      <c r="I31" s="97"/>
    </row>
    <row r="32" spans="1:9">
      <c r="B32" s="81"/>
      <c r="C32" s="81"/>
      <c r="D32" s="81"/>
      <c r="E32" s="81"/>
      <c r="F32" s="81"/>
      <c r="G32" s="81"/>
      <c r="H32" s="81"/>
      <c r="I32" s="98"/>
    </row>
    <row r="33" spans="1:9" ht="13.5" thickBot="1">
      <c r="A33" s="24" t="s">
        <v>53</v>
      </c>
      <c r="B33" s="99"/>
      <c r="C33" s="99"/>
      <c r="D33" s="99"/>
      <c r="E33" s="99"/>
      <c r="F33" s="99"/>
      <c r="G33" s="99"/>
      <c r="H33" s="99"/>
      <c r="I33" s="100"/>
    </row>
    <row r="34" spans="1:9">
      <c r="A34" s="22" t="s">
        <v>65</v>
      </c>
      <c r="B34" s="101">
        <f>+B8/B9</f>
        <v>69.862423794046677</v>
      </c>
      <c r="C34" s="102" t="s">
        <v>54</v>
      </c>
      <c r="D34" s="102"/>
      <c r="E34" s="101">
        <f>+E8/E9</f>
        <v>29.240478839820227</v>
      </c>
      <c r="F34" s="102" t="s">
        <v>54</v>
      </c>
      <c r="G34" s="102"/>
      <c r="H34" s="81"/>
      <c r="I34" s="98"/>
    </row>
    <row r="35" spans="1:9">
      <c r="B35" s="101"/>
      <c r="C35" s="102"/>
      <c r="D35" s="102"/>
      <c r="E35" s="101"/>
      <c r="F35" s="102"/>
      <c r="G35" s="102"/>
      <c r="H35" s="81"/>
      <c r="I35" s="98"/>
    </row>
    <row r="36" spans="1:9" ht="13.5" thickBot="1">
      <c r="A36" s="27" t="s">
        <v>20</v>
      </c>
      <c r="B36" s="100"/>
      <c r="C36" s="99"/>
      <c r="D36" s="99"/>
      <c r="E36" s="100"/>
      <c r="F36" s="99"/>
      <c r="G36" s="99"/>
      <c r="H36" s="99"/>
      <c r="I36" s="100"/>
    </row>
    <row r="37" spans="1:9">
      <c r="A37" s="22" t="s">
        <v>64</v>
      </c>
      <c r="B37" s="103">
        <f>+B11/B10</f>
        <v>0.94758325612745531</v>
      </c>
      <c r="C37" s="102" t="s">
        <v>13</v>
      </c>
      <c r="D37" s="102"/>
      <c r="E37" s="103">
        <f>+E11/E10</f>
        <v>0.8775730618698292</v>
      </c>
      <c r="F37" s="81" t="s">
        <v>13</v>
      </c>
      <c r="G37" s="81"/>
      <c r="H37" s="81"/>
      <c r="I37" s="103">
        <f>+B37-E37</f>
        <v>7.0010194257626113E-2</v>
      </c>
    </row>
    <row r="38" spans="1:9">
      <c r="A38" s="22" t="s">
        <v>75</v>
      </c>
      <c r="B38" s="103">
        <f>+B11/B18</f>
        <v>0.98682665652249335</v>
      </c>
      <c r="C38" s="104"/>
      <c r="D38" s="104"/>
      <c r="E38" s="103">
        <f>+E11/E18</f>
        <v>1.0463977540596181</v>
      </c>
      <c r="F38" s="81"/>
      <c r="G38" s="81"/>
      <c r="H38" s="81"/>
      <c r="I38" s="134">
        <f t="shared" ref="I38:I56" si="5">+B38-E38</f>
        <v>-5.9571097537124751E-2</v>
      </c>
    </row>
    <row r="39" spans="1:9">
      <c r="A39" s="22" t="s">
        <v>76</v>
      </c>
      <c r="B39" s="103">
        <f>+B11/B12</f>
        <v>1.032477997541539</v>
      </c>
      <c r="C39" s="104"/>
      <c r="D39" s="104"/>
      <c r="E39" s="103">
        <f>+E11/E12</f>
        <v>0.99255069616428004</v>
      </c>
      <c r="F39" s="81"/>
      <c r="G39" s="81"/>
      <c r="H39" s="81"/>
      <c r="I39" s="103">
        <f t="shared" si="5"/>
        <v>3.9927301377258972E-2</v>
      </c>
    </row>
    <row r="40" spans="1:9">
      <c r="A40" s="22" t="s">
        <v>77</v>
      </c>
      <c r="B40" s="103">
        <f>+B11/B8</f>
        <v>0.93401969499306181</v>
      </c>
      <c r="C40" s="104"/>
      <c r="D40" s="104"/>
      <c r="E40" s="103">
        <f>+E11/E8</f>
        <v>0.84756079474256407</v>
      </c>
      <c r="F40" s="81"/>
      <c r="G40" s="81"/>
      <c r="H40" s="81"/>
      <c r="I40" s="103">
        <f t="shared" si="5"/>
        <v>8.6458900250497739E-2</v>
      </c>
    </row>
    <row r="41" spans="1:9">
      <c r="B41" s="98"/>
      <c r="C41" s="81"/>
      <c r="D41" s="81"/>
      <c r="E41" s="98"/>
      <c r="F41" s="81"/>
      <c r="G41" s="81"/>
      <c r="H41" s="81"/>
      <c r="I41" s="103" t="s">
        <v>13</v>
      </c>
    </row>
    <row r="42" spans="1:9">
      <c r="A42" s="27" t="s">
        <v>55</v>
      </c>
      <c r="B42" s="105"/>
      <c r="C42" s="106"/>
      <c r="D42" s="106"/>
      <c r="E42" s="105"/>
      <c r="F42" s="106"/>
      <c r="G42" s="106"/>
      <c r="H42" s="106"/>
      <c r="I42" s="107" t="s">
        <v>13</v>
      </c>
    </row>
    <row r="43" spans="1:9">
      <c r="A43" s="22" t="s">
        <v>56</v>
      </c>
      <c r="B43" s="103">
        <f>+B12/B8</f>
        <v>0.90463883706682491</v>
      </c>
      <c r="C43" s="104"/>
      <c r="D43" s="104"/>
      <c r="E43" s="103">
        <f>+E12/E8</f>
        <v>0.85392191856594268</v>
      </c>
      <c r="F43" s="104" t="s">
        <v>13</v>
      </c>
      <c r="G43" s="104"/>
      <c r="H43" s="81"/>
      <c r="I43" s="103">
        <f t="shared" si="5"/>
        <v>5.0716918500882224E-2</v>
      </c>
    </row>
    <row r="44" spans="1:9">
      <c r="A44" s="22" t="s">
        <v>83</v>
      </c>
      <c r="B44" s="103">
        <f>+B16/B8</f>
        <v>0.80350667771621542</v>
      </c>
      <c r="C44" s="81" t="s">
        <v>13</v>
      </c>
      <c r="D44" s="81"/>
      <c r="E44" s="103">
        <f>+E16/E8</f>
        <v>0.71007669042314203</v>
      </c>
      <c r="F44" s="81" t="s">
        <v>13</v>
      </c>
      <c r="G44" s="81"/>
      <c r="H44" s="81"/>
      <c r="I44" s="103">
        <f t="shared" si="5"/>
        <v>9.3429987293073391E-2</v>
      </c>
    </row>
    <row r="45" spans="1:9">
      <c r="A45" s="22" t="s">
        <v>84</v>
      </c>
      <c r="B45" s="103">
        <f>+B16/B12</f>
        <v>0.88820714388239452</v>
      </c>
      <c r="C45" s="81"/>
      <c r="D45" s="81"/>
      <c r="E45" s="103">
        <f>+E16/E12</f>
        <v>0.83154756305544764</v>
      </c>
      <c r="F45" s="81"/>
      <c r="G45" s="81"/>
      <c r="H45" s="81"/>
      <c r="I45" s="103">
        <f t="shared" si="5"/>
        <v>5.6659580826946887E-2</v>
      </c>
    </row>
    <row r="46" spans="1:9">
      <c r="A46" s="22" t="s">
        <v>60</v>
      </c>
      <c r="B46" s="103">
        <f>+B29/B12</f>
        <v>1.4920487124389153E-2</v>
      </c>
      <c r="C46" s="104"/>
      <c r="D46" s="104"/>
      <c r="E46" s="103">
        <f>+E29/E12</f>
        <v>1.3289187874299379E-2</v>
      </c>
      <c r="F46" s="81"/>
      <c r="G46" s="81"/>
      <c r="H46" s="108"/>
      <c r="I46" s="103">
        <f t="shared" si="5"/>
        <v>1.6312992500897745E-3</v>
      </c>
    </row>
    <row r="47" spans="1:9">
      <c r="B47" s="88"/>
      <c r="C47" s="81"/>
      <c r="D47" s="81"/>
      <c r="E47" s="109"/>
      <c r="F47" s="81"/>
      <c r="G47" s="81"/>
      <c r="H47" s="108"/>
      <c r="I47" s="103" t="s">
        <v>13</v>
      </c>
    </row>
    <row r="48" spans="1:9" ht="13.5" thickBot="1">
      <c r="A48" s="27" t="s">
        <v>57</v>
      </c>
      <c r="B48" s="100"/>
      <c r="C48" s="110" t="s">
        <v>13</v>
      </c>
      <c r="D48" s="110"/>
      <c r="E48" s="111"/>
      <c r="F48" s="110" t="s">
        <v>13</v>
      </c>
      <c r="G48" s="110"/>
      <c r="H48" s="99"/>
      <c r="I48" s="112" t="s">
        <v>13</v>
      </c>
    </row>
    <row r="49" spans="1:9">
      <c r="A49" s="22" t="s">
        <v>61</v>
      </c>
      <c r="B49" s="134">
        <f>+B30/B8</f>
        <v>-5.3494464722046442E-2</v>
      </c>
      <c r="C49" s="162" t="s">
        <v>13</v>
      </c>
      <c r="D49" s="134">
        <f>+(B49/12)*12</f>
        <v>-5.3494464722046442E-2</v>
      </c>
      <c r="E49" s="132">
        <f>+E30/E8</f>
        <v>-1.3168978220600246E-4</v>
      </c>
      <c r="F49" s="152"/>
      <c r="G49" s="134">
        <f>+(E49/12)*12</f>
        <v>-1.3168978220600246E-4</v>
      </c>
      <c r="H49" s="108"/>
      <c r="I49" s="134">
        <f t="shared" si="5"/>
        <v>-5.3362774939840436E-2</v>
      </c>
    </row>
    <row r="50" spans="1:9">
      <c r="A50" s="22" t="s">
        <v>93</v>
      </c>
      <c r="B50" s="134">
        <f>+B30/B13</f>
        <v>-6.0297888227635592E-2</v>
      </c>
      <c r="C50" s="162" t="s">
        <v>13</v>
      </c>
      <c r="D50" s="134">
        <f>+(B50/12)*12</f>
        <v>-6.0297888227635599E-2</v>
      </c>
      <c r="E50" s="132">
        <f>+E30/E13</f>
        <v>-1.5877630908341084E-4</v>
      </c>
      <c r="F50" s="152"/>
      <c r="G50" s="134">
        <f t="shared" ref="G50:G56" si="6">+(E50/12)*12</f>
        <v>-1.5877630908341084E-4</v>
      </c>
      <c r="H50" s="108"/>
      <c r="I50" s="134">
        <f t="shared" si="5"/>
        <v>-6.0139111918552181E-2</v>
      </c>
    </row>
    <row r="51" spans="1:9">
      <c r="A51" s="22" t="s">
        <v>86</v>
      </c>
      <c r="B51" s="103">
        <f>+B25/B19</f>
        <v>1.6552652586438021E-2</v>
      </c>
      <c r="C51" s="104" t="s">
        <v>13</v>
      </c>
      <c r="D51" s="103">
        <f t="shared" ref="D51:D56" si="7">+(B51/12)*12</f>
        <v>1.6552652586438021E-2</v>
      </c>
      <c r="E51" s="91">
        <f>+E25/E19</f>
        <v>1.7799183868610829E-2</v>
      </c>
      <c r="F51" s="113"/>
      <c r="G51" s="103">
        <f t="shared" si="6"/>
        <v>1.7799183868610829E-2</v>
      </c>
      <c r="H51" s="108"/>
      <c r="I51" s="134">
        <f t="shared" si="5"/>
        <v>-1.2465312821728081E-3</v>
      </c>
    </row>
    <row r="52" spans="1:9">
      <c r="A52" s="22" t="s">
        <v>85</v>
      </c>
      <c r="B52" s="103">
        <f>+B25/B17</f>
        <v>2.1487510696714476E-2</v>
      </c>
      <c r="C52" s="104" t="s">
        <v>13</v>
      </c>
      <c r="D52" s="103">
        <f t="shared" si="7"/>
        <v>2.1487510696714476E-2</v>
      </c>
      <c r="E52" s="91">
        <f>+E25/E17</f>
        <v>2.0852902947728964E-2</v>
      </c>
      <c r="F52" s="113"/>
      <c r="G52" s="103">
        <f t="shared" si="6"/>
        <v>2.0852902947728964E-2</v>
      </c>
      <c r="H52" s="108"/>
      <c r="I52" s="103">
        <f t="shared" si="5"/>
        <v>6.3460774898551134E-4</v>
      </c>
    </row>
    <row r="53" spans="1:9">
      <c r="A53" s="22" t="s">
        <v>95</v>
      </c>
      <c r="B53" s="103">
        <f>+B26/B18</f>
        <v>0</v>
      </c>
      <c r="C53" s="104"/>
      <c r="D53" s="103">
        <f t="shared" si="7"/>
        <v>0</v>
      </c>
      <c r="E53" s="91">
        <v>0</v>
      </c>
      <c r="F53" s="113"/>
      <c r="G53" s="103">
        <f t="shared" si="6"/>
        <v>0</v>
      </c>
      <c r="H53" s="108"/>
      <c r="I53" s="103">
        <f t="shared" si="5"/>
        <v>0</v>
      </c>
    </row>
    <row r="54" spans="1:9">
      <c r="A54" s="22" t="s">
        <v>87</v>
      </c>
      <c r="B54" s="103">
        <f>+B27/B15</f>
        <v>4.0032556290767627E-3</v>
      </c>
      <c r="C54" s="104" t="s">
        <v>13</v>
      </c>
      <c r="D54" s="103">
        <f t="shared" si="7"/>
        <v>4.0032556290767627E-3</v>
      </c>
      <c r="E54" s="91">
        <f>+E27/E15</f>
        <v>3.4780360685548711E-2</v>
      </c>
      <c r="F54" s="113"/>
      <c r="G54" s="103">
        <f t="shared" si="6"/>
        <v>3.4780360685548711E-2</v>
      </c>
      <c r="H54" s="108"/>
      <c r="I54" s="134">
        <f t="shared" si="5"/>
        <v>-3.0777105056471948E-2</v>
      </c>
    </row>
    <row r="55" spans="1:9">
      <c r="A55" s="22" t="s">
        <v>91</v>
      </c>
      <c r="B55" s="103">
        <f>+B24/B13</f>
        <v>2.0006665706061678E-2</v>
      </c>
      <c r="C55" s="104" t="s">
        <v>13</v>
      </c>
      <c r="D55" s="103">
        <f t="shared" si="7"/>
        <v>2.0006665706061678E-2</v>
      </c>
      <c r="E55" s="91">
        <f>+E24/E13</f>
        <v>1.9122328994476998E-2</v>
      </c>
      <c r="F55" s="113"/>
      <c r="G55" s="103">
        <f t="shared" si="6"/>
        <v>1.9122328994476998E-2</v>
      </c>
      <c r="H55" s="108"/>
      <c r="I55" s="103">
        <f t="shared" si="5"/>
        <v>8.8433671158467952E-4</v>
      </c>
    </row>
    <row r="56" spans="1:9" ht="13.5" thickBot="1">
      <c r="A56" s="26" t="s">
        <v>92</v>
      </c>
      <c r="B56" s="112">
        <f>+B28/B13</f>
        <v>4.7714897076414839E-3</v>
      </c>
      <c r="C56" s="172"/>
      <c r="D56" s="103">
        <f t="shared" si="7"/>
        <v>4.7714897076414839E-3</v>
      </c>
      <c r="E56" s="96">
        <f>+E28/E13</f>
        <v>5.3846505598846295E-3</v>
      </c>
      <c r="F56" s="114"/>
      <c r="G56" s="103">
        <f t="shared" si="6"/>
        <v>5.3846505598846295E-3</v>
      </c>
      <c r="H56" s="99"/>
      <c r="I56" s="163">
        <f t="shared" si="5"/>
        <v>-6.1316085224314559E-4</v>
      </c>
    </row>
    <row r="57" spans="1:9">
      <c r="B57" s="22" t="s">
        <v>13</v>
      </c>
      <c r="E57" s="25"/>
    </row>
    <row r="58" spans="1:9">
      <c r="B58" s="25"/>
      <c r="C58" s="25"/>
      <c r="D58" s="25"/>
      <c r="E58" s="25"/>
    </row>
  </sheetData>
  <mergeCells count="6">
    <mergeCell ref="H6:I6"/>
    <mergeCell ref="A1:I1"/>
    <mergeCell ref="A2:I2"/>
    <mergeCell ref="A3:I3"/>
    <mergeCell ref="A4:I4"/>
    <mergeCell ref="A5:I5"/>
  </mergeCells>
  <phoneticPr fontId="0" type="noConversion"/>
  <printOptions horizontalCentered="1" verticalCentered="1"/>
  <pageMargins left="0.59055118110236227" right="0.59055118110236227" top="0.98425196850393704" bottom="0.39370078740157483" header="0.51181102362204722" footer="0.51181102362204722"/>
  <pageSetup scale="80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zoomScale="75" workbookViewId="0">
      <selection sqref="A1:G1"/>
    </sheetView>
  </sheetViews>
  <sheetFormatPr baseColWidth="10" defaultRowHeight="15"/>
  <cols>
    <col min="1" max="1" width="45.140625" style="1" bestFit="1" customWidth="1"/>
    <col min="2" max="2" width="14.5703125" style="2" bestFit="1" customWidth="1"/>
    <col min="3" max="3" width="10.7109375" style="2" bestFit="1" customWidth="1"/>
    <col min="4" max="4" width="14.5703125" style="2" bestFit="1" customWidth="1"/>
    <col min="5" max="5" width="10.710937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8" ht="15.75">
      <c r="A1" s="175" t="s">
        <v>0</v>
      </c>
      <c r="B1" s="175"/>
      <c r="C1" s="175"/>
      <c r="D1" s="175"/>
      <c r="E1" s="175"/>
      <c r="F1" s="175"/>
      <c r="G1" s="175"/>
    </row>
    <row r="2" spans="1:8" ht="15.75">
      <c r="A2" s="176" t="s">
        <v>1</v>
      </c>
      <c r="B2" s="176"/>
      <c r="C2" s="176"/>
      <c r="D2" s="176"/>
      <c r="E2" s="176"/>
      <c r="F2" s="176"/>
      <c r="G2" s="176"/>
    </row>
    <row r="3" spans="1:8" ht="15.75">
      <c r="A3" s="175" t="s">
        <v>66</v>
      </c>
      <c r="B3" s="175"/>
      <c r="C3" s="175"/>
      <c r="D3" s="175"/>
      <c r="E3" s="175"/>
      <c r="F3" s="175"/>
      <c r="G3" s="175"/>
    </row>
    <row r="4" spans="1:8">
      <c r="A4" s="177" t="str">
        <f>+[1]ACTIVO!A16</f>
        <v>(Miles de colones)</v>
      </c>
      <c r="B4" s="177"/>
      <c r="C4" s="177"/>
      <c r="D4" s="177"/>
      <c r="E4" s="177"/>
      <c r="F4" s="177"/>
      <c r="G4" s="177"/>
    </row>
    <row r="5" spans="1:8">
      <c r="A5" s="177" t="s">
        <v>105</v>
      </c>
      <c r="B5" s="177"/>
      <c r="C5" s="177"/>
      <c r="D5" s="177"/>
      <c r="E5" s="177"/>
      <c r="F5" s="177"/>
      <c r="G5" s="177"/>
    </row>
    <row r="6" spans="1:8" ht="16.5" thickBot="1">
      <c r="F6" s="1"/>
      <c r="G6" s="6"/>
    </row>
    <row r="7" spans="1:8" ht="16.5" thickBot="1">
      <c r="B7" s="173">
        <f>+RESULTADOS!B7</f>
        <v>44286</v>
      </c>
      <c r="C7" s="174"/>
      <c r="D7" s="173">
        <f>+RESULTADOS!D7</f>
        <v>43921</v>
      </c>
      <c r="E7" s="174"/>
      <c r="F7" s="59" t="s">
        <v>3</v>
      </c>
      <c r="G7" s="60"/>
    </row>
    <row r="8" spans="1:8" ht="16.5" thickBot="1">
      <c r="A8" s="7"/>
      <c r="B8" s="61" t="s">
        <v>49</v>
      </c>
      <c r="C8" s="62" t="s">
        <v>44</v>
      </c>
      <c r="D8" s="61" t="s">
        <v>49</v>
      </c>
      <c r="E8" s="62" t="s">
        <v>44</v>
      </c>
      <c r="F8" s="63" t="s">
        <v>45</v>
      </c>
      <c r="G8" s="64" t="s">
        <v>46</v>
      </c>
    </row>
    <row r="9" spans="1:8" ht="15.75">
      <c r="A9" s="8" t="s">
        <v>28</v>
      </c>
      <c r="B9" s="16"/>
      <c r="C9" s="17"/>
      <c r="D9" s="16"/>
      <c r="E9" s="17"/>
      <c r="F9" s="16"/>
      <c r="G9" s="21"/>
    </row>
    <row r="10" spans="1:8">
      <c r="B10" s="12"/>
      <c r="C10" s="14"/>
      <c r="D10" s="12"/>
      <c r="E10" s="14"/>
      <c r="F10" s="142"/>
      <c r="G10" s="117"/>
      <c r="H10" s="141"/>
    </row>
    <row r="11" spans="1:8">
      <c r="A11" s="1" t="s">
        <v>29</v>
      </c>
      <c r="B11" s="65">
        <f>+RESULTADOS!B11</f>
        <v>2329826</v>
      </c>
      <c r="C11" s="66">
        <f>+B11/B$15</f>
        <v>0.9830526782591158</v>
      </c>
      <c r="D11" s="65">
        <f>+RESULTADOS!D11</f>
        <v>2106432</v>
      </c>
      <c r="E11" s="66">
        <f>+D11/D$15</f>
        <v>0.93977232371506025</v>
      </c>
      <c r="F11" s="118">
        <f>+B11-D11</f>
        <v>223394</v>
      </c>
      <c r="G11" s="117">
        <f>+F11/D11</f>
        <v>0.10605326922492632</v>
      </c>
      <c r="H11" s="141"/>
    </row>
    <row r="12" spans="1:8">
      <c r="A12" s="1" t="s">
        <v>30</v>
      </c>
      <c r="B12" s="65">
        <f>+RESULTADOS!B12</f>
        <v>0</v>
      </c>
      <c r="C12" s="66">
        <f>+B12/B$15</f>
        <v>0</v>
      </c>
      <c r="D12" s="65">
        <f>+RESULTADOS!D12</f>
        <v>95577</v>
      </c>
      <c r="E12" s="66">
        <f>+D12/D$15</f>
        <v>4.2641119857519401E-2</v>
      </c>
      <c r="F12" s="149">
        <f>+B12-D12</f>
        <v>-95577</v>
      </c>
      <c r="G12" s="52">
        <f>+F12/D12</f>
        <v>-1</v>
      </c>
    </row>
    <row r="13" spans="1:8">
      <c r="A13" s="1" t="s">
        <v>31</v>
      </c>
      <c r="B13" s="65">
        <f>+RESULTADOS!B13</f>
        <v>40165</v>
      </c>
      <c r="C13" s="66">
        <f>+B13/B$15</f>
        <v>1.6947321740884248E-2</v>
      </c>
      <c r="D13" s="65">
        <f>+RESULTADOS!D13</f>
        <v>39419</v>
      </c>
      <c r="E13" s="66">
        <f>+D13/D$15</f>
        <v>1.7586556427420377E-2</v>
      </c>
      <c r="F13" s="116">
        <f>+B13-D13</f>
        <v>746</v>
      </c>
      <c r="G13" s="117">
        <f>+F13/D13</f>
        <v>1.8924883939217128E-2</v>
      </c>
    </row>
    <row r="14" spans="1:8">
      <c r="B14" s="18"/>
      <c r="C14" s="13" t="s">
        <v>13</v>
      </c>
      <c r="D14" s="18"/>
      <c r="E14" s="13" t="s">
        <v>13</v>
      </c>
      <c r="F14" s="40"/>
      <c r="G14" s="15"/>
    </row>
    <row r="15" spans="1:8" s="9" customFormat="1" ht="15.75">
      <c r="A15" s="5" t="s">
        <v>32</v>
      </c>
      <c r="B15" s="19">
        <f>SUM(B11:B13)</f>
        <v>2369991</v>
      </c>
      <c r="C15" s="20">
        <f>+B15/B$15</f>
        <v>1</v>
      </c>
      <c r="D15" s="19">
        <f>SUM(D11:D13)</f>
        <v>2241428</v>
      </c>
      <c r="E15" s="20">
        <f>+D15/D$15</f>
        <v>1</v>
      </c>
      <c r="F15" s="143">
        <f>SUM(F11:F13)</f>
        <v>128563</v>
      </c>
      <c r="G15" s="144">
        <f>+F15/D15</f>
        <v>5.7357630938847916E-2</v>
      </c>
    </row>
    <row r="16" spans="1:8">
      <c r="B16" s="12"/>
      <c r="C16" s="11" t="s">
        <v>48</v>
      </c>
      <c r="D16" s="12"/>
      <c r="E16" s="11" t="s">
        <v>13</v>
      </c>
      <c r="F16" s="39"/>
      <c r="G16" s="15"/>
    </row>
    <row r="17" spans="1:8" ht="15.75">
      <c r="A17" s="8" t="s">
        <v>33</v>
      </c>
      <c r="B17" s="12"/>
      <c r="C17" s="11" t="s">
        <v>13</v>
      </c>
      <c r="D17" s="12"/>
      <c r="E17" s="11" t="s">
        <v>13</v>
      </c>
      <c r="F17" s="39"/>
      <c r="G17" s="15"/>
    </row>
    <row r="18" spans="1:8">
      <c r="B18" s="12"/>
      <c r="C18" s="11" t="s">
        <v>13</v>
      </c>
      <c r="D18" s="12"/>
      <c r="E18" s="11" t="s">
        <v>13</v>
      </c>
      <c r="F18" s="39"/>
      <c r="G18" s="15"/>
    </row>
    <row r="19" spans="1:8">
      <c r="A19" s="1" t="s">
        <v>34</v>
      </c>
      <c r="B19" s="65">
        <f>+RESULTADOS!B19</f>
        <v>641912</v>
      </c>
      <c r="C19" s="66">
        <f>+B19/B$15</f>
        <v>0.27084997369188324</v>
      </c>
      <c r="D19" s="65">
        <f>+RESULTADOS!D19</f>
        <v>768692</v>
      </c>
      <c r="E19" s="66">
        <f>+D19/D$15</f>
        <v>0.34294744243401976</v>
      </c>
      <c r="F19" s="149">
        <f>+B19-D19</f>
        <v>-126780</v>
      </c>
      <c r="G19" s="52">
        <f>+F19/D19</f>
        <v>-0.16492951663345007</v>
      </c>
      <c r="H19" s="141"/>
    </row>
    <row r="20" spans="1:8">
      <c r="A20" s="1" t="s">
        <v>35</v>
      </c>
      <c r="B20" s="65">
        <f>+RESULTADOS!B20</f>
        <v>1160373</v>
      </c>
      <c r="C20" s="66">
        <f>+B20/B$15</f>
        <v>0.48961072004070899</v>
      </c>
      <c r="D20" s="65">
        <f>+RESULTADOS!D20</f>
        <v>835049</v>
      </c>
      <c r="E20" s="66">
        <f>+D20/D$15</f>
        <v>0.37255223009617083</v>
      </c>
      <c r="F20" s="118">
        <f>+B20-D20</f>
        <v>325324</v>
      </c>
      <c r="G20" s="117">
        <f>+F20/D20</f>
        <v>0.38958671886320445</v>
      </c>
    </row>
    <row r="21" spans="1:8">
      <c r="A21" s="1" t="s">
        <v>37</v>
      </c>
      <c r="B21" s="65">
        <f>+RESULTADOS!B23</f>
        <v>2475</v>
      </c>
      <c r="C21" s="66">
        <f>+B21/B$15</f>
        <v>1.0443077631940374E-3</v>
      </c>
      <c r="D21" s="65">
        <f>+RESULTADOS!D23</f>
        <v>6524</v>
      </c>
      <c r="E21" s="66">
        <f>+D21/D$15</f>
        <v>2.9106444641541019E-3</v>
      </c>
      <c r="F21" s="149">
        <f>+B21-D21</f>
        <v>-4049</v>
      </c>
      <c r="G21" s="52">
        <f>+F21/D21</f>
        <v>-0.62063151440833841</v>
      </c>
    </row>
    <row r="22" spans="1:8">
      <c r="B22" s="155"/>
      <c r="C22" s="156"/>
      <c r="D22" s="155"/>
      <c r="E22" s="156"/>
      <c r="F22" s="157"/>
      <c r="G22" s="52"/>
    </row>
    <row r="23" spans="1:8" ht="15.75">
      <c r="A23" s="5" t="s">
        <v>38</v>
      </c>
      <c r="B23" s="153">
        <f>SUM(B19:B22)</f>
        <v>1804760</v>
      </c>
      <c r="C23" s="154">
        <f>+B23/B$23</f>
        <v>1</v>
      </c>
      <c r="D23" s="153">
        <f>SUM(D19:D22)</f>
        <v>1610265</v>
      </c>
      <c r="E23" s="154">
        <f>+D23/D$23</f>
        <v>1</v>
      </c>
      <c r="F23" s="165">
        <f>SUM(F19:F21)</f>
        <v>194495</v>
      </c>
      <c r="G23" s="166">
        <f>+F23/D23</f>
        <v>0.12078446715292203</v>
      </c>
    </row>
    <row r="24" spans="1:8">
      <c r="B24" s="65"/>
      <c r="C24" s="66"/>
      <c r="D24" s="65"/>
      <c r="E24" s="66"/>
      <c r="F24" s="116"/>
      <c r="G24" s="117"/>
    </row>
    <row r="25" spans="1:8" ht="15.75" thickBot="1">
      <c r="B25" s="115"/>
      <c r="C25" s="80" t="s">
        <v>13</v>
      </c>
      <c r="D25" s="115"/>
      <c r="E25" s="80" t="s">
        <v>13</v>
      </c>
      <c r="F25" s="45"/>
      <c r="G25" s="36"/>
    </row>
    <row r="26" spans="1:8" s="9" customFormat="1" ht="16.5" thickBot="1">
      <c r="A26" s="5"/>
      <c r="B26" s="46" t="s">
        <v>13</v>
      </c>
      <c r="C26" s="47"/>
      <c r="D26" s="46" t="s">
        <v>13</v>
      </c>
      <c r="E26" s="47"/>
      <c r="F26" s="48"/>
      <c r="G26" s="49"/>
    </row>
    <row r="27" spans="1:8" s="9" customFormat="1" ht="20.25" thickBot="1">
      <c r="A27" s="135" t="s">
        <v>67</v>
      </c>
      <c r="B27" s="136">
        <f>+B15-B23</f>
        <v>565231</v>
      </c>
      <c r="C27" s="137">
        <f>+B27/B$15</f>
        <v>0.23849499850421374</v>
      </c>
      <c r="D27" s="136">
        <f>+D15-D23</f>
        <v>631163</v>
      </c>
      <c r="E27" s="137">
        <f>+D27/D$15</f>
        <v>0.28158968300565534</v>
      </c>
      <c r="F27" s="164">
        <f>+B27-D27</f>
        <v>-65932</v>
      </c>
      <c r="G27" s="126">
        <f>+F27/D27</f>
        <v>-0.10446112969232987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8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RESULTADOS</vt:lpstr>
      <vt:lpstr>balance</vt:lpstr>
      <vt:lpstr>INDICADORES</vt:lpstr>
      <vt:lpstr>caja</vt:lpstr>
      <vt:lpstr>balance!Área_de_impresión</vt:lpstr>
      <vt:lpstr>caja!Área_de_impresión</vt:lpstr>
      <vt:lpstr>RESULTADOS!Área_de_impresión</vt:lpstr>
    </vt:vector>
  </TitlesOfParts>
  <Company>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ROJAS DURAN</dc:creator>
  <cp:lastModifiedBy>Diego</cp:lastModifiedBy>
  <cp:lastPrinted>2021-04-19T20:44:54Z</cp:lastPrinted>
  <dcterms:created xsi:type="dcterms:W3CDTF">2003-07-05T22:57:33Z</dcterms:created>
  <dcterms:modified xsi:type="dcterms:W3CDTF">2022-08-10T13:46:40Z</dcterms:modified>
</cp:coreProperties>
</file>